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60" windowHeight="12540" tabRatio="516"/>
  </bookViews>
  <sheets>
    <sheet name="计划库" sheetId="49" r:id="rId1"/>
    <sheet name="计划库统计表" sheetId="18" r:id="rId2"/>
    <sheet name="项目分类统计表定" sheetId="3" state="hidden" r:id="rId3"/>
  </sheets>
  <definedNames>
    <definedName name="_xlnm._FilterDatabase" localSheetId="0" hidden="1">计划库!$A$6:$AQ$156</definedName>
    <definedName name="_xlnm._FilterDatabase" localSheetId="1" hidden="1">计划库统计表!$A$4:$G$96</definedName>
    <definedName name="_xlnm.Print_Area" localSheetId="1">计划库统计表!$A$1:$G$96</definedName>
    <definedName name="_xlnm.Print_Titles" localSheetId="1">计划库统计表!$3:$4</definedName>
    <definedName name="_xlnm.Print_Titles" localSheetId="0">计划库!$3:$5</definedName>
    <definedName name="_xlnm.Print_Area" localSheetId="0">计划库!$A$1:$AQ$156</definedName>
  </definedNames>
  <calcPr calcId="144525"/>
</workbook>
</file>

<file path=xl/sharedStrings.xml><?xml version="1.0" encoding="utf-8"?>
<sst xmlns="http://schemas.openxmlformats.org/spreadsheetml/2006/main" count="1658" uniqueCount="692">
  <si>
    <t>附件3</t>
  </si>
  <si>
    <t>克州阿克陶县2024巩固拓展脱贫攻坚成果同乡村振兴项目计划库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</si>
  <si>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</si>
  <si>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</si>
  <si>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</si>
  <si>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</si>
  <si>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</si>
  <si>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</si>
  <si>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</si>
  <si>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</si>
  <si>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</si>
  <si>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</si>
  <si>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</si>
  <si>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</si>
  <si>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</si>
  <si>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</si>
  <si>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</si>
  <si>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</si>
  <si>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</si>
  <si>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</si>
  <si>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</si>
  <si>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</si>
  <si>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</si>
  <si>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</si>
  <si>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</si>
  <si>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</si>
  <si>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</si>
  <si>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</si>
  <si>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</si>
  <si>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</si>
  <si>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</si>
  <si>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</si>
  <si>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</si>
  <si>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</si>
  <si>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</si>
  <si>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</si>
  <si>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</si>
  <si>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乡村振兴任务（第一批）</t>
  </si>
  <si>
    <t>乡村振兴任务（第二批）</t>
  </si>
  <si>
    <t>乡村振兴任务（预计到位）</t>
  </si>
  <si>
    <t>以工代赈任务（第一批）</t>
  </si>
  <si>
    <t>以工代赈任务（第二批）</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</si>
  <si>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</si>
  <si>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</si>
  <si>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</si>
  <si>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</si>
  <si>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</si>
  <si>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</si>
  <si>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</si>
  <si>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自治区衔接(预计到位)</t>
  </si>
  <si>
    <t>合计</t>
  </si>
  <si>
    <t>一级</t>
  </si>
  <si>
    <t>产业发展</t>
  </si>
  <si>
    <t>二级</t>
  </si>
  <si>
    <t>生产项目</t>
  </si>
  <si>
    <t>三级</t>
  </si>
  <si>
    <t>种植业基地</t>
  </si>
  <si>
    <t>AKT24-001-007</t>
  </si>
  <si>
    <r>
      <rPr>
        <sz val="16"/>
        <rFont val="Times New Roman"/>
        <charset val="134"/>
      </rPr>
      <t>2024</t>
    </r>
    <r>
      <rPr>
        <sz val="16"/>
        <rFont val="宋体"/>
        <charset val="134"/>
      </rPr>
      <t>年</t>
    </r>
  </si>
  <si>
    <r>
      <rPr>
        <sz val="16"/>
        <rFont val="宋体"/>
        <charset val="134"/>
      </rPr>
      <t>阿克陶县皮拉勒乡依也勒干村土地改良项目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</si>
  <si>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</si>
  <si>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</si>
  <si>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</si>
  <si>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</si>
  <si>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</si>
  <si>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</si>
  <si>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</si>
  <si>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买买铁力</t>
    </r>
    <r>
      <rPr>
        <sz val="16"/>
        <rFont val="Times New Roman"/>
        <charset val="134"/>
      </rPr>
      <t>·</t>
    </r>
    <r>
      <rPr>
        <sz val="16"/>
        <rFont val="宋体"/>
        <charset val="134"/>
      </rPr>
      <t>艾则孜</t>
    </r>
  </si>
  <si>
    <r>
      <rPr>
        <sz val="16"/>
        <rFont val="宋体"/>
        <charset val="134"/>
      </rPr>
      <t>农业农村局</t>
    </r>
  </si>
  <si>
    <r>
      <rPr>
        <sz val="16"/>
        <rFont val="宋体"/>
        <charset val="134"/>
      </rPr>
      <t>纵瑞利</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</si>
  <si>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</si>
  <si>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</si>
  <si>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</si>
  <si>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</si>
  <si>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</si>
  <si>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</si>
  <si>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</si>
  <si>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</si>
  <si>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</si>
  <si>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</si>
  <si>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</si>
  <si>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</si>
  <si>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</si>
  <si>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</si>
  <si>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</si>
  <si>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</si>
  <si>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买买提江</t>
    </r>
    <r>
      <rPr>
        <sz val="16"/>
        <rFont val="Times New Roman"/>
        <charset val="134"/>
      </rPr>
      <t>·</t>
    </r>
    <r>
      <rPr>
        <sz val="16"/>
        <rFont val="宋体"/>
        <charset val="134"/>
      </rPr>
      <t>吐拉甫</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</si>
  <si>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</si>
  <si>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</si>
  <si>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</si>
  <si>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</si>
  <si>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</si>
  <si>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</si>
  <si>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阿不力克木</t>
    </r>
    <r>
      <rPr>
        <sz val="16"/>
        <rFont val="Times New Roman"/>
        <charset val="134"/>
      </rPr>
      <t>·</t>
    </r>
    <r>
      <rPr>
        <sz val="16"/>
        <rFont val="宋体"/>
        <charset val="134"/>
      </rPr>
      <t>铁米尔</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</si>
  <si>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</si>
  <si>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</si>
  <si>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</si>
  <si>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</si>
  <si>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</si>
  <si>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</si>
  <si>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阿不来提</t>
    </r>
    <r>
      <rPr>
        <sz val="16"/>
        <rFont val="Times New Roman"/>
        <charset val="134"/>
      </rPr>
      <t>·</t>
    </r>
    <r>
      <rPr>
        <sz val="16"/>
        <rFont val="宋体"/>
        <charset val="134"/>
      </rPr>
      <t>塞买尔</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</si>
  <si>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</si>
  <si>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</si>
  <si>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</si>
  <si>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</si>
  <si>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</si>
  <si>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</si>
  <si>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</si>
  <si>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艾力亚尔江</t>
    </r>
    <r>
      <rPr>
        <sz val="16"/>
        <rFont val="Times New Roman"/>
        <charset val="134"/>
      </rPr>
      <t>·</t>
    </r>
    <r>
      <rPr>
        <sz val="16"/>
        <rFont val="宋体"/>
        <charset val="134"/>
      </rPr>
      <t>艾克白尔</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</si>
  <si>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</si>
  <si>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</si>
  <si>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</si>
  <si>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</si>
  <si>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</si>
  <si>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</si>
  <si>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</si>
  <si>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</si>
  <si>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</si>
  <si>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</si>
  <si>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</si>
  <si>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t>纵瑞利</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</si>
  <si>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</si>
  <si>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</si>
  <si>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</si>
  <si>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</si>
  <si>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</si>
  <si>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</si>
  <si>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</si>
  <si>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</si>
  <si>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</si>
  <si>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买吾甫沙</t>
    </r>
    <r>
      <rPr>
        <sz val="16"/>
        <rFont val="Times New Roman"/>
        <charset val="134"/>
      </rPr>
      <t>•</t>
    </r>
    <r>
      <rPr>
        <sz val="16"/>
        <rFont val="宋体"/>
        <charset val="134"/>
      </rPr>
      <t>买尔旦沙</t>
    </r>
  </si>
  <si>
    <r>
      <rPr>
        <sz val="16"/>
        <rFont val="宋体"/>
        <charset val="134"/>
      </rPr>
      <t>畜牧兽医局</t>
    </r>
  </si>
  <si>
    <r>
      <rPr>
        <sz val="16"/>
        <rFont val="宋体"/>
        <charset val="134"/>
      </rPr>
      <t>淳福</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</si>
  <si>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</si>
  <si>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</si>
  <si>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</si>
  <si>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</si>
  <si>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</si>
  <si>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</si>
  <si>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</si>
  <si>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</si>
  <si>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</si>
  <si>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</si>
  <si>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</si>
  <si>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</si>
  <si>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</si>
  <si>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</si>
  <si>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</si>
  <si>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</si>
  <si>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</si>
  <si>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</si>
  <si>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</si>
  <si>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</si>
  <si>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</si>
  <si>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</si>
  <si>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</si>
  <si>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</si>
  <si>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</si>
  <si>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</si>
  <si>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</si>
  <si>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</si>
  <si>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</si>
  <si>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</si>
  <si>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</si>
  <si>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</si>
  <si>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</si>
  <si>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</si>
  <si>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</si>
  <si>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</si>
  <si>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</si>
  <si>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</si>
  <si>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木吉乡</t>
    </r>
  </si>
  <si>
    <r>
      <rPr>
        <sz val="16"/>
        <rFont val="宋体"/>
        <charset val="134"/>
      </rPr>
      <t>阿布都加帕尔</t>
    </r>
    <r>
      <rPr>
        <sz val="16"/>
        <rFont val="Times New Roman"/>
        <charset val="134"/>
      </rPr>
      <t>·</t>
    </r>
    <r>
      <rPr>
        <sz val="16"/>
        <rFont val="宋体"/>
        <charset val="134"/>
      </rPr>
      <t>买买提</t>
    </r>
  </si>
  <si>
    <r>
      <rPr>
        <sz val="16"/>
        <rFont val="宋体"/>
        <charset val="134"/>
      </rPr>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r>
  </si>
  <si>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</si>
  <si>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</si>
  <si>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</si>
  <si>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</si>
  <si>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</si>
  <si>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</si>
  <si>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阿斯亚</t>
    </r>
    <r>
      <rPr>
        <sz val="16"/>
        <rFont val="Times New Roman"/>
        <charset val="134"/>
      </rPr>
      <t>·</t>
    </r>
    <r>
      <rPr>
        <sz val="16"/>
        <rFont val="宋体"/>
        <charset val="134"/>
      </rPr>
      <t>吐尔逊、阿不来提</t>
    </r>
    <r>
      <rPr>
        <sz val="16"/>
        <rFont val="Times New Roman"/>
        <charset val="134"/>
      </rPr>
      <t>·</t>
    </r>
    <r>
      <rPr>
        <sz val="16"/>
        <rFont val="宋体"/>
        <charset val="134"/>
      </rPr>
      <t>塞买尔</t>
    </r>
  </si>
  <si>
    <r>
      <rPr>
        <sz val="16"/>
        <rFont val="宋体"/>
        <charset val="134"/>
      </rPr>
      <t>通过项目实施能消灭牲畜体外的寄生虫和预防疥癣病，起到杀菌消毒的作用，有益于牲畜的生长发育，能够更好的促进各村畜牧养殖业的发展；依托畜牧产业壮大的优势，计划新建防疫栏，预期可为牧民户的牲畜进行</t>
    </r>
    <r>
      <rPr>
        <sz val="16"/>
        <rFont val="Times New Roman"/>
        <charset val="134"/>
      </rPr>
      <t>“</t>
    </r>
    <r>
      <rPr>
        <sz val="16"/>
        <rFont val="宋体"/>
        <charset val="134"/>
      </rPr>
      <t>春秋</t>
    </r>
    <r>
      <rPr>
        <sz val="16"/>
        <rFont val="Times New Roman"/>
        <charset val="134"/>
      </rPr>
      <t>”2</t>
    </r>
    <r>
      <rPr>
        <sz val="16"/>
        <rFont val="宋体"/>
        <charset val="134"/>
      </rPr>
      <t>次防疫疫苗接种，有效防止疫病发生、提高存活率，减少损失，可有效巩固群众增收，稳固发展畜禽产业，助力脱贫攻坚巩固提升和乡村振兴的有效衔接。</t>
    </r>
  </si>
  <si>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</si>
  <si>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</si>
  <si>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</si>
  <si>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</si>
  <si>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</si>
  <si>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</si>
  <si>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</si>
  <si>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</si>
  <si>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</si>
  <si>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</si>
  <si>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</si>
  <si>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</si>
  <si>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</si>
  <si>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</si>
  <si>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</si>
  <si>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</si>
  <si>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</si>
  <si>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</si>
  <si>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</si>
  <si>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</si>
  <si>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</si>
  <si>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</si>
  <si>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</si>
  <si>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吾不力卡斯木</t>
    </r>
    <r>
      <rPr>
        <sz val="16"/>
        <rFont val="Times New Roman"/>
        <charset val="134"/>
      </rPr>
      <t>·</t>
    </r>
    <r>
      <rPr>
        <sz val="16"/>
        <rFont val="宋体"/>
        <charset val="134"/>
      </rPr>
      <t>吐地</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</si>
  <si>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</si>
  <si>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</si>
  <si>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</si>
  <si>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</si>
  <si>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</si>
  <si>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</si>
  <si>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</si>
  <si>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</si>
  <si>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</si>
  <si>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</si>
  <si>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</si>
  <si>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</si>
  <si>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</si>
  <si>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</si>
  <si>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</si>
  <si>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冯东明</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</si>
  <si>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</si>
  <si>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</si>
  <si>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光伏电站建设</t>
  </si>
  <si>
    <t>加工流通项目</t>
  </si>
  <si>
    <t>农产品仓储保鲜冷链基础设施建设</t>
  </si>
  <si>
    <t>产地初加工和精深加工</t>
  </si>
  <si>
    <t>市场建设和农村电商物流</t>
  </si>
  <si>
    <t>AKT24-005-3</t>
  </si>
  <si>
    <r>
      <rPr>
        <sz val="16"/>
        <rFont val="宋体"/>
        <charset val="134"/>
      </rPr>
      <t>就业基地建设项目</t>
    </r>
  </si>
  <si>
    <r>
      <rPr>
        <sz val="16"/>
        <rFont val="宋体"/>
        <charset val="134"/>
      </rPr>
      <t>市场建设和农村电商物流</t>
    </r>
  </si>
  <si>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</si>
  <si>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</si>
  <si>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商信局</t>
    </r>
  </si>
  <si>
    <r>
      <rPr>
        <sz val="16"/>
        <rFont val="宋体"/>
        <charset val="134"/>
      </rPr>
      <t>艾孜木江</t>
    </r>
    <r>
      <rPr>
        <sz val="16"/>
        <rFont val="Times New Roman"/>
        <charset val="134"/>
      </rPr>
      <t>·</t>
    </r>
    <r>
      <rPr>
        <sz val="16"/>
        <rFont val="宋体"/>
        <charset val="134"/>
      </rPr>
      <t>莫拉艾买提</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</si>
  <si>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</si>
  <si>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</si>
  <si>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品牌打造和展销平台</t>
  </si>
  <si>
    <t>配套基础设施项目</t>
  </si>
  <si>
    <t>小型农田水利设施建设(排碱渠、节水灌溉、防渗渠建设、其它乡村振兴有关的农田水利建设)</t>
  </si>
  <si>
    <t>AKT24-006-3</t>
  </si>
  <si>
    <r>
      <rPr>
        <sz val="16"/>
        <rFont val="宋体"/>
        <charset val="134"/>
      </rPr>
      <t>克州阿克陶县奥依塔克镇皮拉勒村防渗渠建设工程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</si>
  <si>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</si>
  <si>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</si>
  <si>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</si>
  <si>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奥依塔克镇皮拉勒村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</si>
  <si>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</si>
  <si>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</si>
  <si>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水利局</t>
    </r>
  </si>
  <si>
    <r>
      <rPr>
        <sz val="16"/>
        <rFont val="宋体"/>
        <charset val="134"/>
      </rPr>
      <t>麦麦提朱马</t>
    </r>
    <r>
      <rPr>
        <sz val="16"/>
        <rFont val="Times New Roman"/>
        <charset val="134"/>
      </rPr>
      <t>·</t>
    </r>
    <r>
      <rPr>
        <sz val="16"/>
        <rFont val="宋体"/>
        <charset val="134"/>
      </rPr>
      <t>阿依提库力</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</si>
  <si>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</si>
  <si>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r>
      <rPr>
        <sz val="16"/>
        <rFont val="宋体"/>
        <charset val="134"/>
      </rPr>
      <t>提高水的利用率，改善灌溉条件，节水减水费，增加收入。</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</si>
  <si>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</si>
  <si>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</si>
  <si>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</si>
  <si>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</si>
  <si>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</si>
  <si>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铱斯马铱江</t>
    </r>
    <r>
      <rPr>
        <sz val="16"/>
        <rFont val="Times New Roman"/>
        <charset val="134"/>
      </rPr>
      <t>·</t>
    </r>
    <r>
      <rPr>
        <sz val="16"/>
        <rFont val="宋体"/>
        <charset val="134"/>
      </rPr>
      <t>祖农</t>
    </r>
  </si>
  <si>
    <r>
      <rPr>
        <sz val="16"/>
        <rFont val="宋体"/>
        <charset val="134"/>
      </rPr>
      <t>发改委</t>
    </r>
  </si>
  <si>
    <r>
      <rPr>
        <sz val="16"/>
        <rFont val="宋体"/>
        <charset val="134"/>
      </rPr>
      <t>吐尔宏江</t>
    </r>
    <r>
      <rPr>
        <sz val="16"/>
        <rFont val="Times New Roman"/>
        <charset val="134"/>
      </rPr>
      <t>·</t>
    </r>
    <r>
      <rPr>
        <sz val="16"/>
        <rFont val="宋体"/>
        <charset val="134"/>
      </rPr>
      <t>买买提</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</si>
  <si>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</si>
  <si>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</si>
  <si>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</si>
  <si>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</si>
  <si>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</si>
  <si>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</si>
  <si>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布伦口乡</t>
    </r>
  </si>
  <si>
    <r>
      <rPr>
        <sz val="16"/>
        <rFont val="宋体"/>
        <charset val="134"/>
      </rPr>
      <t>库尔班艾力</t>
    </r>
    <r>
      <rPr>
        <sz val="16"/>
        <rFont val="Times New Roman"/>
        <charset val="134"/>
      </rPr>
      <t>·</t>
    </r>
    <r>
      <rPr>
        <sz val="16"/>
        <rFont val="宋体"/>
        <charset val="134"/>
      </rPr>
      <t>麦麦提艾力</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</si>
  <si>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</si>
  <si>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</si>
  <si>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</si>
  <si>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</si>
  <si>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</si>
  <si>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</si>
  <si>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同乡村振兴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</si>
  <si>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</si>
  <si>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</si>
  <si>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</si>
  <si>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</si>
  <si>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</si>
  <si>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</si>
  <si>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</si>
  <si>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</si>
  <si>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</si>
  <si>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</si>
  <si>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</si>
  <si>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</si>
  <si>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艾买提江</t>
    </r>
    <r>
      <rPr>
        <sz val="16"/>
        <rFont val="Times New Roman"/>
        <charset val="134"/>
      </rPr>
      <t>·</t>
    </r>
    <r>
      <rPr>
        <sz val="16"/>
        <rFont val="宋体"/>
        <charset val="134"/>
      </rPr>
      <t>阿不力米提</t>
    </r>
  </si>
  <si>
    <r>
      <rPr>
        <sz val="16"/>
        <rFont val="宋体"/>
        <charset val="134"/>
      </rPr>
      <t>阿克陶县气象局</t>
    </r>
  </si>
  <si>
    <r>
      <rPr>
        <sz val="16"/>
        <rFont val="宋体"/>
        <charset val="134"/>
      </rPr>
      <t>朱林</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</si>
  <si>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</si>
  <si>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</si>
  <si>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</si>
  <si>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</si>
  <si>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</si>
  <si>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</si>
  <si>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</si>
  <si>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</si>
  <si>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</si>
  <si>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</si>
  <si>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</si>
  <si>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</si>
  <si>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</si>
  <si>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</si>
  <si>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</si>
  <si>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</si>
  <si>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</si>
  <si>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</si>
  <si>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</si>
  <si>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</si>
  <si>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</si>
  <si>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</si>
  <si>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</si>
  <si>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</si>
  <si>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</si>
  <si>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</si>
  <si>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</si>
  <si>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托尔塔依农场</t>
    </r>
  </si>
  <si>
    <r>
      <rPr>
        <sz val="16"/>
        <rFont val="宋体"/>
        <charset val="134"/>
      </rPr>
      <t>刘开雄</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</si>
  <si>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</si>
  <si>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</si>
  <si>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</si>
  <si>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</si>
  <si>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</si>
  <si>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</si>
  <si>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</si>
  <si>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</si>
  <si>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</si>
  <si>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</si>
  <si>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</si>
  <si>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</si>
  <si>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</si>
  <si>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</si>
  <si>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</si>
  <si>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</si>
  <si>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</si>
  <si>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</si>
  <si>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</si>
  <si>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</si>
  <si>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</si>
  <si>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</si>
  <si>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</si>
  <si>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</si>
  <si>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</si>
  <si>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</si>
  <si>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</si>
  <si>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</si>
  <si>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</si>
  <si>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</si>
  <si>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</si>
  <si>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</si>
  <si>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</si>
  <si>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加马铁热克乡</t>
    </r>
  </si>
  <si>
    <r>
      <rPr>
        <sz val="16"/>
        <rFont val="宋体"/>
        <charset val="134"/>
      </rPr>
      <t>热米拉</t>
    </r>
    <r>
      <rPr>
        <sz val="16"/>
        <rFont val="Times New Roman"/>
        <charset val="134"/>
      </rPr>
      <t>·</t>
    </r>
    <r>
      <rPr>
        <sz val="16"/>
        <rFont val="宋体"/>
        <charset val="134"/>
      </rPr>
      <t>木合塔尔</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</si>
  <si>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</si>
  <si>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</si>
  <si>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</si>
  <si>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</si>
  <si>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</si>
  <si>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</si>
  <si>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</si>
  <si>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</si>
  <si>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</si>
  <si>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</si>
  <si>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</si>
  <si>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</si>
  <si>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阿斯亚</t>
    </r>
    <r>
      <rPr>
        <sz val="16"/>
        <rFont val="Times New Roman"/>
        <charset val="134"/>
      </rPr>
      <t>·</t>
    </r>
    <r>
      <rPr>
        <sz val="16"/>
        <rFont val="宋体"/>
        <charset val="134"/>
      </rPr>
      <t>吐尔逊</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</si>
  <si>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</si>
  <si>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</si>
  <si>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</si>
  <si>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</si>
  <si>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</si>
  <si>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</si>
  <si>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</si>
  <si>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</si>
  <si>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</si>
  <si>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</si>
  <si>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</si>
  <si>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</si>
  <si>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</si>
  <si>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</si>
  <si>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</si>
  <si>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</si>
  <si>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</si>
  <si>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</si>
  <si>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</si>
  <si>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</si>
  <si>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</si>
  <si>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</si>
  <si>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</si>
  <si>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张秀芳</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</si>
  <si>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</si>
  <si>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</si>
  <si>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</si>
  <si>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</si>
  <si>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</si>
  <si>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</si>
  <si>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</si>
  <si>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</si>
  <si>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</si>
  <si>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</si>
  <si>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</si>
  <si>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</si>
  <si>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</si>
  <si>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</si>
  <si>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</si>
  <si>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r>
      <rPr>
        <sz val="16"/>
        <rFont val="宋体"/>
        <charset val="134"/>
      </rPr>
      <t>达吾提</t>
    </r>
    <r>
      <rPr>
        <sz val="16"/>
        <rFont val="Times New Roman"/>
        <charset val="134"/>
      </rPr>
      <t>·</t>
    </r>
    <r>
      <rPr>
        <sz val="16"/>
        <rFont val="宋体"/>
        <charset val="134"/>
      </rPr>
      <t>阿吾提</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</si>
  <si>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</si>
  <si>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</si>
  <si>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</si>
  <si>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</si>
  <si>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</si>
  <si>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</si>
  <si>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</si>
  <si>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</si>
  <si>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</si>
  <si>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</si>
  <si>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</si>
  <si>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</si>
  <si>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</si>
  <si>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</si>
  <si>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</si>
  <si>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</si>
  <si>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</si>
  <si>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</si>
  <si>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</si>
  <si>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</si>
  <si>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</si>
  <si>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宋体"/>
        <charset val="134"/>
      </rPr>
      <t>阿不都木塔力甫</t>
    </r>
    <r>
      <rPr>
        <sz val="16"/>
        <rFont val="Times New Roman"/>
        <charset val="134"/>
      </rPr>
      <t>·</t>
    </r>
    <r>
      <rPr>
        <sz val="16"/>
        <rFont val="宋体"/>
        <charset val="134"/>
      </rPr>
      <t>木合塔尔</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</si>
  <si>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</si>
  <si>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</si>
  <si>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</si>
  <si>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</si>
  <si>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</si>
  <si>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</si>
  <si>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</si>
  <si>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</si>
  <si>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</si>
  <si>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</si>
  <si>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</si>
  <si>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</si>
  <si>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</si>
  <si>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</si>
  <si>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</si>
  <si>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</si>
  <si>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</si>
  <si>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</si>
  <si>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</si>
  <si>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</si>
  <si>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</si>
  <si>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</si>
  <si>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</si>
  <si>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</si>
  <si>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</si>
  <si>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</si>
  <si>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产业路、资源路、旅游路建设</t>
  </si>
  <si>
    <t>AKT24-007-53</t>
  </si>
  <si>
    <r>
      <rPr>
        <sz val="16"/>
        <rFont val="宋体"/>
        <charset val="134"/>
      </rPr>
      <t>皮拉勒乡依也勒干村胡杨林生产基础设施项目</t>
    </r>
  </si>
  <si>
    <r>
      <rPr>
        <sz val="16"/>
        <rFont val="宋体"/>
        <charset val="134"/>
      </rPr>
      <t>产业路、资源路、旅游路建设</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</si>
  <si>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</si>
  <si>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</si>
  <si>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</si>
  <si>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</si>
  <si>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</si>
  <si>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</si>
  <si>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</si>
  <si>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</si>
  <si>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</si>
  <si>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</si>
  <si>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</si>
  <si>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</si>
  <si>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</si>
  <si>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</si>
  <si>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</si>
  <si>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r>
      <rPr>
        <sz val="16"/>
        <rFont val="宋体"/>
        <charset val="134"/>
      </rPr>
      <t>巴仁乡阿热买里村人居环境整治及基础设施提升改造项目</t>
    </r>
  </si>
  <si>
    <r>
      <rPr>
        <sz val="16"/>
        <rFont val="宋体"/>
        <charset val="134"/>
      </rPr>
      <t>人居环境整治</t>
    </r>
  </si>
  <si>
    <r>
      <rPr>
        <sz val="16"/>
        <rFont val="宋体"/>
        <charset val="134"/>
      </rPr>
      <t>村容村貌提升</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</si>
  <si>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</si>
  <si>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</si>
  <si>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乡村振兴局</t>
    </r>
  </si>
  <si>
    <r>
      <rPr>
        <sz val="16"/>
        <rFont val="宋体"/>
        <charset val="134"/>
      </rPr>
      <t>赵凤楠</t>
    </r>
  </si>
  <si>
    <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</si>
  <si>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</si>
  <si>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</si>
  <si>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</si>
  <si>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</si>
  <si>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</si>
  <si>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</si>
  <si>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</si>
  <si>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</si>
  <si>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</si>
  <si>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</si>
  <si>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</si>
  <si>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</si>
  <si>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</si>
  <si>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范仲锋</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</si>
  <si>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</si>
  <si>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</si>
  <si>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</si>
  <si>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</si>
  <si>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</si>
  <si>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</si>
  <si>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</si>
  <si>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</si>
  <si>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</si>
  <si>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</si>
  <si>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</si>
  <si>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</si>
  <si>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</si>
  <si>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</si>
  <si>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</si>
  <si>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</si>
  <si>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</si>
  <si>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</si>
  <si>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</si>
  <si>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</si>
  <si>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</si>
  <si>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</si>
  <si>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</si>
  <si>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</si>
  <si>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</si>
  <si>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</si>
  <si>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</si>
  <si>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</si>
  <si>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</si>
  <si>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</si>
  <si>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</si>
  <si>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</si>
  <si>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</si>
  <si>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</si>
  <si>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</si>
  <si>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</si>
  <si>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</si>
  <si>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</si>
  <si>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</si>
  <si>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</si>
  <si>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</si>
  <si>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</si>
  <si>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r>
      <rPr>
        <sz val="16"/>
        <rFont val="宋体"/>
        <charset val="134"/>
      </rPr>
      <t>闫旭波</t>
    </r>
  </si>
  <si>
    <t>AKT24-SFC006-1</t>
  </si>
  <si>
    <r>
      <rPr>
        <sz val="16"/>
        <rFont val="宋体"/>
        <charset val="134"/>
      </rPr>
      <t>奥依塔克镇奥依塔克村乡村振兴示范村建设项目</t>
    </r>
  </si>
  <si>
    <r>
      <rPr>
        <sz val="16"/>
        <rFont val="宋体"/>
        <charset val="134"/>
      </rPr>
      <t>奥依塔克镇奥依塔克村</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</si>
  <si>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</si>
  <si>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</si>
  <si>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</si>
  <si>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</si>
  <si>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</si>
  <si>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</si>
  <si>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</si>
  <si>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</si>
  <si>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</si>
  <si>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</si>
  <si>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</si>
  <si>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</si>
  <si>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</si>
  <si>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</si>
  <si>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</si>
  <si>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</si>
  <si>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</si>
  <si>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</si>
  <si>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</si>
  <si>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</si>
  <si>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</si>
  <si>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</si>
  <si>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</si>
  <si>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</si>
  <si>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</si>
  <si>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</si>
  <si>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</si>
  <si>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</si>
  <si>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</si>
  <si>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</si>
  <si>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</si>
  <si>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</si>
  <si>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</si>
  <si>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</si>
  <si>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</si>
  <si>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</si>
  <si>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</si>
  <si>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</si>
  <si>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阿不都乃比</t>
    </r>
    <r>
      <rPr>
        <sz val="16"/>
        <rFont val="Times New Roman"/>
        <charset val="134"/>
      </rPr>
      <t>·</t>
    </r>
    <r>
      <rPr>
        <sz val="16"/>
        <rFont val="宋体"/>
        <charset val="134"/>
      </rPr>
      <t>阿布都热依木</t>
    </r>
  </si>
  <si>
    <r>
      <rPr>
        <sz val="16"/>
        <rFont val="宋体"/>
        <charset val="134"/>
      </rPr>
      <t>减轻家庭经济困难学生经济负担，确保已脱贫户（含监测帮扶对象）家庭子女顺利完成学业，阻断贫困代际传递，巩固脱贫攻坚成果同乡村振兴有效衔接。</t>
    </r>
  </si>
  <si>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</si>
  <si>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</si>
  <si>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</si>
  <si>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</si>
  <si>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</si>
  <si>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</si>
  <si>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</si>
  <si>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</si>
  <si>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</si>
  <si>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</si>
  <si>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</si>
  <si>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</si>
  <si>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</si>
  <si>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</si>
  <si>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</si>
  <si>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</si>
  <si>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克州阿克陶县巩固拓展脱贫攻坚成果同乡村振兴项目计划库分类统计表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</si>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</sst>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Red]0"/>
    <numFmt numFmtId="178" formatCode="0.00;[Red]0.00"/>
    <numFmt numFmtId="179" formatCode="0.000000_ "/>
    <numFmt numFmtId="180" formatCode="yyyy&quot;年&quot;m&quot;月&quot;d&quot;日&quot;;@"/>
    <numFmt numFmtId="181" formatCode="0_ "/>
  </numFmts>
  <fonts count="53">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font>
    <font>
      <sz val="16"/>
      <name val="宋体"/>
      <charset val="134"/>
      <scheme val="minor"/>
    </font>
    <font>
      <sz val="26"/>
      <name val="宋体"/>
      <charset val="134"/>
    </font>
    <font>
      <b/>
      <sz val="36"/>
      <name val="宋体"/>
      <charset val="134"/>
    </font>
    <font>
      <b/>
      <sz val="18"/>
      <name val="宋体"/>
      <charset val="134"/>
    </font>
    <font>
      <sz val="18"/>
      <name val="宋体"/>
      <charset val="134"/>
    </font>
    <font>
      <sz val="16"/>
      <name val="Times New Roman"/>
      <charset val="134"/>
    </font>
    <font>
      <sz val="14"/>
      <name val="宋体"/>
      <charset val="134"/>
    </font>
    <font>
      <sz val="18"/>
      <name val="宋体"/>
      <charset val="134"/>
      <scheme val="minor"/>
    </font>
    <font>
      <b/>
      <sz val="16"/>
      <name val="Times New Roman"/>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0"/>
    </font>
    <font>
      <b/>
      <sz val="11"/>
      <color theme="1"/>
      <name val="宋体"/>
      <charset val="0"/>
      <scheme val="minor"/>
    </font>
    <font>
      <b/>
      <sz val="11"/>
      <color rgb="FFFA7D00"/>
      <name val="宋体"/>
      <charset val="0"/>
      <scheme val="minor"/>
    </font>
    <font>
      <b/>
      <sz val="11"/>
      <color rgb="FFFFFFFF"/>
      <name val="宋体"/>
      <charset val="0"/>
      <scheme val="minor"/>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4" fillId="13" borderId="0" applyNumberFormat="0" applyBorder="0" applyAlignment="0" applyProtection="0">
      <alignment vertical="center"/>
    </xf>
    <xf numFmtId="0" fontId="38"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2" fillId="2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1" borderId="11" applyNumberFormat="0" applyFont="0" applyAlignment="0" applyProtection="0">
      <alignment vertical="center"/>
    </xf>
    <xf numFmtId="0" fontId="32" fillId="22"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32" fillId="12" borderId="0" applyNumberFormat="0" applyBorder="0" applyAlignment="0" applyProtection="0">
      <alignment vertical="center"/>
    </xf>
    <xf numFmtId="0" fontId="36" fillId="0" borderId="9" applyNumberFormat="0" applyFill="0" applyAlignment="0" applyProtection="0">
      <alignment vertical="center"/>
    </xf>
    <xf numFmtId="0" fontId="32" fillId="25" borderId="0" applyNumberFormat="0" applyBorder="0" applyAlignment="0" applyProtection="0">
      <alignment vertical="center"/>
    </xf>
    <xf numFmtId="0" fontId="33" fillId="6" borderId="8" applyNumberFormat="0" applyAlignment="0" applyProtection="0">
      <alignment vertical="center"/>
    </xf>
    <xf numFmtId="0" fontId="50" fillId="6" borderId="10" applyNumberFormat="0" applyAlignment="0" applyProtection="0">
      <alignment vertical="center"/>
    </xf>
    <xf numFmtId="0" fontId="51" fillId="31" borderId="15" applyNumberFormat="0" applyAlignment="0" applyProtection="0">
      <alignment vertical="center"/>
    </xf>
    <xf numFmtId="0" fontId="34" fillId="24" borderId="0" applyNumberFormat="0" applyBorder="0" applyAlignment="0" applyProtection="0">
      <alignment vertical="center"/>
    </xf>
    <xf numFmtId="0" fontId="32" fillId="5" borderId="0" applyNumberFormat="0" applyBorder="0" applyAlignment="0" applyProtection="0">
      <alignment vertical="center"/>
    </xf>
    <xf numFmtId="0" fontId="42" fillId="0" borderId="12" applyNumberFormat="0" applyFill="0" applyAlignment="0" applyProtection="0">
      <alignment vertical="center"/>
    </xf>
    <xf numFmtId="0" fontId="49" fillId="0" borderId="14" applyNumberFormat="0" applyFill="0" applyAlignment="0" applyProtection="0">
      <alignment vertical="center"/>
    </xf>
    <xf numFmtId="0" fontId="37" fillId="11" borderId="0" applyNumberFormat="0" applyBorder="0" applyAlignment="0" applyProtection="0">
      <alignment vertical="center"/>
    </xf>
    <xf numFmtId="0" fontId="39" fillId="19" borderId="0" applyNumberFormat="0" applyBorder="0" applyAlignment="0" applyProtection="0">
      <alignment vertical="center"/>
    </xf>
    <xf numFmtId="0" fontId="34" fillId="32" borderId="0" applyNumberFormat="0" applyBorder="0" applyAlignment="0" applyProtection="0">
      <alignment vertical="center"/>
    </xf>
    <xf numFmtId="0" fontId="32" fillId="30" borderId="0" applyNumberFormat="0" applyBorder="0" applyAlignment="0" applyProtection="0">
      <alignment vertical="center"/>
    </xf>
    <xf numFmtId="0" fontId="34" fillId="10" borderId="0" applyNumberFormat="0" applyBorder="0" applyAlignment="0" applyProtection="0">
      <alignment vertical="center"/>
    </xf>
    <xf numFmtId="0" fontId="34" fillId="18" borderId="0" applyNumberFormat="0" applyBorder="0" applyAlignment="0" applyProtection="0">
      <alignment vertical="center"/>
    </xf>
    <xf numFmtId="0" fontId="34" fillId="27" borderId="0" applyNumberFormat="0" applyBorder="0" applyAlignment="0" applyProtection="0">
      <alignment vertical="center"/>
    </xf>
    <xf numFmtId="0" fontId="34" fillId="29" borderId="0" applyNumberFormat="0" applyBorder="0" applyAlignment="0" applyProtection="0">
      <alignment vertical="center"/>
    </xf>
    <xf numFmtId="0" fontId="32" fillId="26" borderId="0" applyNumberFormat="0" applyBorder="0" applyAlignment="0" applyProtection="0">
      <alignment vertical="center"/>
    </xf>
    <xf numFmtId="0" fontId="0" fillId="0" borderId="0">
      <alignment vertical="center"/>
    </xf>
    <xf numFmtId="0" fontId="32" fillId="28"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32" fillId="23" borderId="0" applyNumberFormat="0" applyBorder="0" applyAlignment="0" applyProtection="0">
      <alignment vertical="center"/>
    </xf>
    <xf numFmtId="0" fontId="34" fillId="33"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4" fillId="35" borderId="0" applyNumberFormat="0" applyBorder="0" applyAlignment="0" applyProtection="0">
      <alignment vertical="center"/>
    </xf>
    <xf numFmtId="0" fontId="32" fillId="15" borderId="0" applyNumberFormat="0" applyBorder="0" applyAlignment="0" applyProtection="0">
      <alignment vertical="center"/>
    </xf>
    <xf numFmtId="0" fontId="3" fillId="0" borderId="0">
      <alignment vertical="center"/>
    </xf>
    <xf numFmtId="0" fontId="9" fillId="0" borderId="0"/>
    <xf numFmtId="0" fontId="48" fillId="0" borderId="0"/>
  </cellStyleXfs>
  <cellXfs count="206">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justify"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6"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8"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justify" vertical="center" wrapText="1"/>
    </xf>
    <xf numFmtId="0" fontId="18" fillId="0" borderId="2"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shrinkToFit="1"/>
    </xf>
    <xf numFmtId="179" fontId="28" fillId="0" borderId="1" xfId="0" applyNumberFormat="1" applyFont="1" applyFill="1" applyBorder="1" applyAlignment="1" applyProtection="1">
      <alignment vertical="center" wrapText="1" shrinkToFit="1"/>
    </xf>
    <xf numFmtId="0" fontId="28"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8" fillId="0" borderId="1" xfId="0" applyNumberFormat="1" applyFont="1" applyFill="1" applyBorder="1" applyAlignment="1">
      <alignment vertical="center" shrinkToFit="1"/>
    </xf>
    <xf numFmtId="0" fontId="16" fillId="0" borderId="0" xfId="0" applyNumberFormat="1" applyFont="1" applyFill="1" applyAlignment="1">
      <alignment horizontal="center" vertical="center" shrinkToFit="1"/>
    </xf>
    <xf numFmtId="0" fontId="18" fillId="0" borderId="3"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vertical="center" wrapText="1"/>
    </xf>
    <xf numFmtId="0" fontId="22" fillId="0" borderId="1" xfId="0" applyNumberFormat="1" applyFont="1" applyFill="1" applyBorder="1" applyAlignment="1">
      <alignment horizontal="center" vertical="center"/>
    </xf>
    <xf numFmtId="0" fontId="16" fillId="0" borderId="0" xfId="0" applyFont="1" applyFill="1" applyAlignment="1">
      <alignment horizontal="justify" vertical="center" wrapText="1"/>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xf>
    <xf numFmtId="49" fontId="2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0" fontId="28" fillId="0" borderId="1" xfId="40" applyNumberFormat="1" applyFont="1" applyFill="1" applyBorder="1" applyAlignment="1" applyProtection="1">
      <alignment horizontal="justify" vertical="center" wrapText="1"/>
    </xf>
    <xf numFmtId="0" fontId="31" fillId="0" borderId="1" xfId="0" applyFont="1" applyFill="1" applyBorder="1" applyAlignment="1">
      <alignment horizontal="center" vertical="center" wrapText="1"/>
    </xf>
    <xf numFmtId="31" fontId="31"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center" vertical="center" wrapText="1" shrinkToFit="1"/>
    </xf>
    <xf numFmtId="0" fontId="26"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30" fillId="0" borderId="1" xfId="0" applyFont="1" applyFill="1" applyBorder="1">
      <alignment vertical="center"/>
    </xf>
    <xf numFmtId="0" fontId="28" fillId="0" borderId="4" xfId="0"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shrinkToFit="1"/>
    </xf>
    <xf numFmtId="0" fontId="28" fillId="0" borderId="1" xfId="0" applyFont="1" applyFill="1" applyBorder="1" applyAlignment="1" applyProtection="1">
      <alignment horizontal="justify" vertical="center" wrapText="1"/>
    </xf>
    <xf numFmtId="0" fontId="22" fillId="0" borderId="1" xfId="0" applyFont="1" applyFill="1" applyBorder="1" applyAlignment="1">
      <alignment horizontal="center" vertical="center" wrapText="1"/>
    </xf>
    <xf numFmtId="181"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8" fillId="0" borderId="4" xfId="0" applyNumberFormat="1"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2" fillId="0" borderId="1" xfId="40" applyNumberFormat="1"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56"/>
  <sheetViews>
    <sheetView showZeros="0" tabSelected="1" view="pageBreakPreview" zoomScale="40" zoomScaleNormal="100" workbookViewId="0">
      <pane xSplit="15" ySplit="9" topLeftCell="T120" activePane="bottomRight" state="frozen"/>
      <selection/>
      <selection pane="topRight"/>
      <selection pane="bottomLeft"/>
      <selection pane="bottomRight" activeCell="A2" sqref="A2:AN2"/>
    </sheetView>
  </sheetViews>
  <sheetFormatPr defaultColWidth="8.89166666666667" defaultRowHeight="13.5"/>
  <cols>
    <col min="1" max="1" width="10.2333333333333" style="121" customWidth="1"/>
    <col min="2" max="2" width="12.7333333333333" style="122" customWidth="1"/>
    <col min="3" max="3" width="11.8083333333333" style="123" customWidth="1"/>
    <col min="4" max="4" width="21.0333333333333" style="120" customWidth="1"/>
    <col min="5" max="6" width="19.1666666666667" style="120" customWidth="1"/>
    <col min="7" max="7" width="12.7416666666667" style="121" customWidth="1"/>
    <col min="8" max="8" width="35.3166666666667" style="118" customWidth="1"/>
    <col min="9" max="9" width="18.3333333333333" style="118" customWidth="1"/>
    <col min="10" max="10" width="171.666666666667" style="120" customWidth="1"/>
    <col min="11" max="11" width="14.7333333333333" style="121" customWidth="1"/>
    <col min="12" max="13" width="14.3583333333333" style="121" customWidth="1"/>
    <col min="14" max="15" width="28.8916666666667" style="121" customWidth="1"/>
    <col min="16" max="16" width="19.1666666666667" style="121" customWidth="1"/>
    <col min="17" max="19" width="15" style="121" customWidth="1"/>
    <col min="20" max="21" width="12.0583333333333" style="121" customWidth="1"/>
    <col min="22" max="24" width="14.75" style="121" customWidth="1"/>
    <col min="25" max="26" width="18.175" style="121" customWidth="1"/>
    <col min="27" max="29" width="12.7" style="121" customWidth="1"/>
    <col min="30" max="31" width="10.9083333333333" style="121" customWidth="1"/>
    <col min="32" max="32" width="11.5833333333333" style="121" customWidth="1"/>
    <col min="33" max="33" width="12.4916666666667" style="121" customWidth="1"/>
    <col min="34" max="34" width="9.64166666666667" style="121" customWidth="1"/>
    <col min="35" max="35" width="10.675" style="120" customWidth="1"/>
    <col min="36" max="36" width="15" style="120" customWidth="1"/>
    <col min="37" max="37" width="13.1666666666667" style="120" customWidth="1"/>
    <col min="38" max="38" width="13.1833333333333" style="120" customWidth="1"/>
    <col min="39" max="40" width="73.6083333333333" style="120" customWidth="1"/>
    <col min="41" max="42" width="27.7666666666667" style="120" customWidth="1"/>
    <col min="43" max="43" width="15.6416666666667" style="120" customWidth="1"/>
    <col min="44" max="16384" width="8.89166666666667" style="120"/>
  </cols>
  <sheetData>
    <row r="1" s="100" customFormat="1" ht="39" customHeight="1" spans="1:43">
      <c r="A1" s="124" t="s">
        <v>0</v>
      </c>
      <c r="B1" s="124"/>
      <c r="C1" s="125"/>
      <c r="D1" s="126"/>
      <c r="E1" s="126"/>
      <c r="F1" s="126"/>
      <c r="J1" s="146"/>
      <c r="K1" s="147"/>
      <c r="Q1" s="100">
        <f>34244-Q6</f>
        <v>0</v>
      </c>
      <c r="R1" s="100">
        <f>4424-R6</f>
        <v>0</v>
      </c>
      <c r="T1" s="100">
        <f>2598-T6</f>
        <v>0</v>
      </c>
      <c r="U1" s="100">
        <f>610-U6</f>
        <v>0</v>
      </c>
      <c r="V1" s="100">
        <f>2106-V6</f>
        <v>0</v>
      </c>
      <c r="W1" s="100">
        <f>339-W6</f>
        <v>0</v>
      </c>
      <c r="Y1" s="100">
        <f>69-Y6</f>
        <v>0</v>
      </c>
      <c r="AA1" s="100">
        <f>7924-AA6</f>
        <v>0</v>
      </c>
      <c r="AB1" s="171">
        <f>5356-AB6</f>
        <v>0</v>
      </c>
      <c r="AM1" s="178"/>
      <c r="AN1" s="178"/>
      <c r="AO1" s="178"/>
      <c r="AP1" s="178"/>
      <c r="AQ1" s="178"/>
    </row>
    <row r="2" s="101" customFormat="1" ht="63" customHeight="1" spans="1:43">
      <c r="A2" s="127" t="s">
        <v>1</v>
      </c>
      <c r="B2" s="127"/>
      <c r="C2" s="128"/>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row>
    <row r="3" s="102" customFormat="1" ht="70" customHeight="1" spans="1:43">
      <c r="A3" s="129" t="s">
        <v>2</v>
      </c>
      <c r="B3" s="129" t="s">
        <v>3</v>
      </c>
      <c r="C3" s="130" t="s">
        <v>4</v>
      </c>
      <c r="D3" s="129" t="s">
        <v>5</v>
      </c>
      <c r="E3" s="129" t="s">
        <v>6</v>
      </c>
      <c r="F3" s="129" t="s">
        <v>7</v>
      </c>
      <c r="G3" s="129" t="s">
        <v>8</v>
      </c>
      <c r="H3" s="129" t="s">
        <v>9</v>
      </c>
      <c r="I3" s="129" t="s">
        <v>10</v>
      </c>
      <c r="J3" s="129" t="s">
        <v>11</v>
      </c>
      <c r="K3" s="129" t="s">
        <v>12</v>
      </c>
      <c r="L3" s="129" t="s">
        <v>13</v>
      </c>
      <c r="M3" s="129"/>
      <c r="N3" s="129" t="s">
        <v>14</v>
      </c>
      <c r="O3" s="148" t="s">
        <v>15</v>
      </c>
      <c r="P3" s="130" t="s">
        <v>16</v>
      </c>
      <c r="Q3" s="130"/>
      <c r="R3" s="130"/>
      <c r="S3" s="130"/>
      <c r="T3" s="130"/>
      <c r="U3" s="130"/>
      <c r="V3" s="130"/>
      <c r="W3" s="130"/>
      <c r="X3" s="130"/>
      <c r="Y3" s="130"/>
      <c r="Z3" s="130"/>
      <c r="AA3" s="130"/>
      <c r="AB3" s="130"/>
      <c r="AC3" s="130"/>
      <c r="AD3" s="130"/>
      <c r="AE3" s="130"/>
      <c r="AF3" s="130"/>
      <c r="AG3" s="130"/>
      <c r="AH3" s="130"/>
      <c r="AI3" s="129" t="s">
        <v>17</v>
      </c>
      <c r="AJ3" s="129"/>
      <c r="AK3" s="129"/>
      <c r="AL3" s="129"/>
      <c r="AM3" s="129" t="s">
        <v>18</v>
      </c>
      <c r="AN3" s="129" t="s">
        <v>19</v>
      </c>
      <c r="AO3" s="129" t="s">
        <v>20</v>
      </c>
      <c r="AP3" s="129" t="s">
        <v>21</v>
      </c>
      <c r="AQ3" s="129" t="s">
        <v>22</v>
      </c>
    </row>
    <row r="4" s="102" customFormat="1" ht="46" customHeight="1" spans="1:43">
      <c r="A4" s="129"/>
      <c r="B4" s="129"/>
      <c r="C4" s="130"/>
      <c r="D4" s="129"/>
      <c r="E4" s="129"/>
      <c r="F4" s="129"/>
      <c r="G4" s="129"/>
      <c r="H4" s="129"/>
      <c r="I4" s="129"/>
      <c r="J4" s="129"/>
      <c r="K4" s="129"/>
      <c r="L4" s="129" t="s">
        <v>23</v>
      </c>
      <c r="M4" s="129" t="s">
        <v>24</v>
      </c>
      <c r="N4" s="129"/>
      <c r="O4" s="149"/>
      <c r="P4" s="129" t="s">
        <v>25</v>
      </c>
      <c r="Q4" s="163" t="s">
        <v>26</v>
      </c>
      <c r="R4" s="164"/>
      <c r="S4" s="164"/>
      <c r="T4" s="164"/>
      <c r="U4" s="164"/>
      <c r="V4" s="164"/>
      <c r="W4" s="164"/>
      <c r="X4" s="164"/>
      <c r="Y4" s="164"/>
      <c r="Z4" s="172"/>
      <c r="AA4" s="173" t="s">
        <v>27</v>
      </c>
      <c r="AB4" s="174"/>
      <c r="AC4" s="175"/>
      <c r="AD4" s="129" t="s">
        <v>28</v>
      </c>
      <c r="AE4" s="129" t="s">
        <v>29</v>
      </c>
      <c r="AF4" s="129" t="s">
        <v>30</v>
      </c>
      <c r="AG4" s="129" t="s">
        <v>31</v>
      </c>
      <c r="AH4" s="129" t="s">
        <v>32</v>
      </c>
      <c r="AI4" s="129" t="s">
        <v>33</v>
      </c>
      <c r="AJ4" s="129" t="s">
        <v>34</v>
      </c>
      <c r="AK4" s="129" t="s">
        <v>35</v>
      </c>
      <c r="AL4" s="129" t="s">
        <v>36</v>
      </c>
      <c r="AM4" s="129"/>
      <c r="AN4" s="129"/>
      <c r="AO4" s="129"/>
      <c r="AP4" s="129"/>
      <c r="AQ4" s="129"/>
    </row>
    <row r="5" s="102" customFormat="1" ht="118" customHeight="1" spans="1:43">
      <c r="A5" s="129"/>
      <c r="B5" s="129"/>
      <c r="C5" s="130"/>
      <c r="D5" s="129"/>
      <c r="E5" s="129"/>
      <c r="F5" s="129"/>
      <c r="G5" s="129"/>
      <c r="H5" s="129"/>
      <c r="I5" s="129"/>
      <c r="J5" s="129"/>
      <c r="K5" s="129"/>
      <c r="L5" s="129"/>
      <c r="M5" s="129"/>
      <c r="N5" s="129"/>
      <c r="O5" s="150"/>
      <c r="P5" s="129"/>
      <c r="Q5" s="130" t="s">
        <v>37</v>
      </c>
      <c r="R5" s="130" t="s">
        <v>38</v>
      </c>
      <c r="S5" s="130" t="s">
        <v>39</v>
      </c>
      <c r="T5" s="130" t="s">
        <v>40</v>
      </c>
      <c r="U5" s="130" t="s">
        <v>41</v>
      </c>
      <c r="V5" s="130" t="s">
        <v>42</v>
      </c>
      <c r="W5" s="130" t="s">
        <v>43</v>
      </c>
      <c r="X5" s="130" t="s">
        <v>44</v>
      </c>
      <c r="Y5" s="130" t="s">
        <v>45</v>
      </c>
      <c r="Z5" s="130" t="s">
        <v>46</v>
      </c>
      <c r="AA5" s="176" t="s">
        <v>47</v>
      </c>
      <c r="AB5" s="176" t="s">
        <v>48</v>
      </c>
      <c r="AC5" s="176" t="s">
        <v>49</v>
      </c>
      <c r="AD5" s="129"/>
      <c r="AE5" s="129"/>
      <c r="AF5" s="129"/>
      <c r="AG5" s="129"/>
      <c r="AH5" s="129"/>
      <c r="AI5" s="129"/>
      <c r="AJ5" s="129"/>
      <c r="AK5" s="129"/>
      <c r="AL5" s="129"/>
      <c r="AM5" s="129"/>
      <c r="AN5" s="129"/>
      <c r="AO5" s="129"/>
      <c r="AP5" s="129"/>
      <c r="AQ5" s="129"/>
    </row>
    <row r="6" s="103" customFormat="1" ht="57" customHeight="1" spans="1:43">
      <c r="A6" s="131"/>
      <c r="B6" s="131" t="s">
        <v>50</v>
      </c>
      <c r="C6" s="131"/>
      <c r="D6" s="131"/>
      <c r="E6" s="131"/>
      <c r="F6" s="131"/>
      <c r="G6" s="131"/>
      <c r="H6" s="131"/>
      <c r="I6" s="131"/>
      <c r="J6" s="131"/>
      <c r="K6" s="131"/>
      <c r="L6" s="131"/>
      <c r="M6" s="131"/>
      <c r="N6" s="131">
        <f t="shared" ref="N6:U6" si="0">N7+N74+N93+N131+N140+N148+N151+N156</f>
        <v>72765.433125</v>
      </c>
      <c r="O6" s="131">
        <f t="shared" si="0"/>
        <v>58011</v>
      </c>
      <c r="P6" s="131">
        <f t="shared" si="0"/>
        <v>52813.333125</v>
      </c>
      <c r="Q6" s="131">
        <f t="shared" si="0"/>
        <v>34244</v>
      </c>
      <c r="R6" s="131">
        <f t="shared" si="0"/>
        <v>4424</v>
      </c>
      <c r="S6" s="131">
        <f t="shared" si="0"/>
        <v>8403.622325</v>
      </c>
      <c r="T6" s="131">
        <f t="shared" si="0"/>
        <v>2598</v>
      </c>
      <c r="U6" s="131">
        <f t="shared" si="0"/>
        <v>610</v>
      </c>
      <c r="V6" s="131">
        <f t="shared" ref="V6:AI6" si="1">V7+V74+V93+V131+V140+V148+V151+V156</f>
        <v>2106</v>
      </c>
      <c r="W6" s="131">
        <f t="shared" si="1"/>
        <v>339</v>
      </c>
      <c r="X6" s="131">
        <f t="shared" si="1"/>
        <v>13.7108</v>
      </c>
      <c r="Y6" s="131">
        <f t="shared" si="1"/>
        <v>69</v>
      </c>
      <c r="Z6" s="131">
        <f t="shared" si="1"/>
        <v>6</v>
      </c>
      <c r="AA6" s="131">
        <f t="shared" si="1"/>
        <v>7924</v>
      </c>
      <c r="AB6" s="131">
        <f t="shared" si="1"/>
        <v>5356</v>
      </c>
      <c r="AC6" s="131">
        <f t="shared" si="1"/>
        <v>5699.1</v>
      </c>
      <c r="AD6" s="131">
        <f t="shared" si="1"/>
        <v>126</v>
      </c>
      <c r="AE6" s="131">
        <f t="shared" si="1"/>
        <v>215</v>
      </c>
      <c r="AF6" s="131">
        <f t="shared" si="1"/>
        <v>344</v>
      </c>
      <c r="AG6" s="131">
        <f t="shared" si="1"/>
        <v>0</v>
      </c>
      <c r="AH6" s="131">
        <f t="shared" si="1"/>
        <v>7800</v>
      </c>
      <c r="AI6" s="131"/>
      <c r="AJ6" s="131"/>
      <c r="AK6" s="131"/>
      <c r="AL6" s="131"/>
      <c r="AM6" s="131"/>
      <c r="AN6" s="131"/>
      <c r="AO6" s="131"/>
      <c r="AP6" s="131"/>
      <c r="AQ6" s="131"/>
    </row>
    <row r="7" s="104" customFormat="1" ht="30" customHeight="1" spans="1:43">
      <c r="A7" s="132" t="s">
        <v>51</v>
      </c>
      <c r="B7" s="133" t="s">
        <v>52</v>
      </c>
      <c r="C7" s="133"/>
      <c r="D7" s="133"/>
      <c r="E7" s="133"/>
      <c r="F7" s="133"/>
      <c r="G7" s="133"/>
      <c r="H7" s="133"/>
      <c r="I7" s="133"/>
      <c r="J7" s="133"/>
      <c r="K7" s="151"/>
      <c r="L7" s="151"/>
      <c r="M7" s="151"/>
      <c r="N7" s="151">
        <f t="shared" ref="N7:U7" si="2">N8+N34+N40+N62+N67</f>
        <v>56096.942185</v>
      </c>
      <c r="O7" s="151">
        <f t="shared" si="2"/>
        <v>42686.50906</v>
      </c>
      <c r="P7" s="151">
        <f t="shared" si="2"/>
        <v>43070.073885</v>
      </c>
      <c r="Q7" s="151">
        <f t="shared" si="2"/>
        <v>28882.46076</v>
      </c>
      <c r="R7" s="151">
        <f t="shared" si="2"/>
        <v>4424</v>
      </c>
      <c r="S7" s="151">
        <f t="shared" si="2"/>
        <v>7403.622325</v>
      </c>
      <c r="T7" s="151">
        <f t="shared" si="2"/>
        <v>500</v>
      </c>
      <c r="U7" s="151">
        <f t="shared" si="2"/>
        <v>0</v>
      </c>
      <c r="V7" s="151">
        <f t="shared" ref="V7:AI7" si="3">V8+V34+V40+V62+V67</f>
        <v>1555</v>
      </c>
      <c r="W7" s="151">
        <f t="shared" si="3"/>
        <v>216.28</v>
      </c>
      <c r="X7" s="151">
        <f t="shared" si="3"/>
        <v>13.7108</v>
      </c>
      <c r="Y7" s="151">
        <f t="shared" si="3"/>
        <v>69</v>
      </c>
      <c r="Z7" s="151">
        <f t="shared" si="3"/>
        <v>6</v>
      </c>
      <c r="AA7" s="151">
        <f t="shared" si="3"/>
        <v>2693</v>
      </c>
      <c r="AB7" s="151">
        <f t="shared" si="3"/>
        <v>4346.7683</v>
      </c>
      <c r="AC7" s="151">
        <f t="shared" si="3"/>
        <v>5699.1</v>
      </c>
      <c r="AD7" s="151">
        <f t="shared" si="3"/>
        <v>0</v>
      </c>
      <c r="AE7" s="151">
        <f t="shared" si="3"/>
        <v>0</v>
      </c>
      <c r="AF7" s="151">
        <f t="shared" si="3"/>
        <v>0</v>
      </c>
      <c r="AG7" s="151">
        <f t="shared" si="3"/>
        <v>0</v>
      </c>
      <c r="AH7" s="151">
        <f t="shared" si="3"/>
        <v>7800</v>
      </c>
      <c r="AI7" s="151"/>
      <c r="AJ7" s="151"/>
      <c r="AK7" s="151"/>
      <c r="AL7" s="151"/>
      <c r="AM7" s="151"/>
      <c r="AN7" s="151"/>
      <c r="AO7" s="151"/>
      <c r="AP7" s="151"/>
      <c r="AQ7" s="151"/>
    </row>
    <row r="8" s="104" customFormat="1" ht="30" customHeight="1" spans="1:43">
      <c r="A8" s="134" t="s">
        <v>53</v>
      </c>
      <c r="B8" s="133" t="s">
        <v>54</v>
      </c>
      <c r="C8" s="133"/>
      <c r="D8" s="133"/>
      <c r="E8" s="133"/>
      <c r="F8" s="133"/>
      <c r="G8" s="133"/>
      <c r="H8" s="133"/>
      <c r="I8" s="133"/>
      <c r="J8" s="133"/>
      <c r="K8" s="151"/>
      <c r="L8" s="151"/>
      <c r="M8" s="151"/>
      <c r="N8" s="151">
        <f t="shared" ref="N8:U8" si="4">N9+N17+N27+N28+N31+N33</f>
        <v>19200.352185</v>
      </c>
      <c r="O8" s="151">
        <f t="shared" si="4"/>
        <v>13893.28906</v>
      </c>
      <c r="P8" s="151">
        <f t="shared" si="4"/>
        <v>16504.513885</v>
      </c>
      <c r="Q8" s="151">
        <f t="shared" si="4"/>
        <v>7457.347496</v>
      </c>
      <c r="R8" s="151">
        <f t="shared" si="4"/>
        <v>2256.823264</v>
      </c>
      <c r="S8" s="151">
        <f t="shared" si="4"/>
        <v>5005.352325</v>
      </c>
      <c r="T8" s="151">
        <f t="shared" si="4"/>
        <v>0</v>
      </c>
      <c r="U8" s="151">
        <f t="shared" si="4"/>
        <v>0</v>
      </c>
      <c r="V8" s="151">
        <f t="shared" ref="V8:AI8" si="5">V9+V17+V27+V28+V31+V33</f>
        <v>1555</v>
      </c>
      <c r="W8" s="151">
        <f t="shared" si="5"/>
        <v>216.28</v>
      </c>
      <c r="X8" s="151">
        <f t="shared" si="5"/>
        <v>13.7108</v>
      </c>
      <c r="Y8" s="151">
        <f t="shared" si="5"/>
        <v>0</v>
      </c>
      <c r="Z8" s="151">
        <f t="shared" si="5"/>
        <v>0</v>
      </c>
      <c r="AA8" s="151">
        <f t="shared" si="5"/>
        <v>517.07</v>
      </c>
      <c r="AB8" s="151">
        <f t="shared" si="5"/>
        <v>1890.7683</v>
      </c>
      <c r="AC8" s="151">
        <f t="shared" si="5"/>
        <v>0</v>
      </c>
      <c r="AD8" s="151">
        <f t="shared" si="5"/>
        <v>0</v>
      </c>
      <c r="AE8" s="151">
        <f t="shared" si="5"/>
        <v>0</v>
      </c>
      <c r="AF8" s="151">
        <f t="shared" si="5"/>
        <v>0</v>
      </c>
      <c r="AG8" s="151">
        <f t="shared" si="5"/>
        <v>0</v>
      </c>
      <c r="AH8" s="151">
        <f t="shared" si="5"/>
        <v>7800</v>
      </c>
      <c r="AI8" s="151"/>
      <c r="AJ8" s="151"/>
      <c r="AK8" s="151"/>
      <c r="AL8" s="151"/>
      <c r="AM8" s="151"/>
      <c r="AN8" s="151"/>
      <c r="AO8" s="151"/>
      <c r="AP8" s="151"/>
      <c r="AQ8" s="151"/>
    </row>
    <row r="9" s="105" customFormat="1" ht="30" customHeight="1" spans="1:43">
      <c r="A9" s="134" t="s">
        <v>55</v>
      </c>
      <c r="B9" s="133" t="s">
        <v>56</v>
      </c>
      <c r="C9" s="133"/>
      <c r="D9" s="133"/>
      <c r="E9" s="133"/>
      <c r="F9" s="133"/>
      <c r="G9" s="133"/>
      <c r="H9" s="133"/>
      <c r="I9" s="133"/>
      <c r="J9" s="133"/>
      <c r="K9" s="152">
        <f t="shared" ref="K9:U9" si="6">SUM(K10:K16)</f>
        <v>519</v>
      </c>
      <c r="L9" s="152">
        <f t="shared" si="6"/>
        <v>10938</v>
      </c>
      <c r="M9" s="152">
        <f t="shared" si="6"/>
        <v>21203</v>
      </c>
      <c r="N9" s="152">
        <f t="shared" si="6"/>
        <v>2003.427935</v>
      </c>
      <c r="O9" s="152">
        <f t="shared" si="6"/>
        <v>1701.717135</v>
      </c>
      <c r="P9" s="153">
        <f t="shared" si="6"/>
        <v>1198.357935</v>
      </c>
      <c r="Q9" s="153">
        <f t="shared" si="6"/>
        <v>1118.367135</v>
      </c>
      <c r="R9" s="153">
        <f t="shared" si="6"/>
        <v>0</v>
      </c>
      <c r="S9" s="153">
        <f t="shared" si="6"/>
        <v>0</v>
      </c>
      <c r="T9" s="153">
        <f t="shared" si="6"/>
        <v>0</v>
      </c>
      <c r="U9" s="153">
        <f t="shared" si="6"/>
        <v>0</v>
      </c>
      <c r="V9" s="153">
        <f t="shared" ref="V9:AI9" si="7">SUM(V10:V16)</f>
        <v>0</v>
      </c>
      <c r="W9" s="153">
        <f t="shared" si="7"/>
        <v>66.28</v>
      </c>
      <c r="X9" s="153">
        <f t="shared" si="7"/>
        <v>13.7108</v>
      </c>
      <c r="Y9" s="153">
        <f t="shared" si="7"/>
        <v>0</v>
      </c>
      <c r="Z9" s="153">
        <f t="shared" si="7"/>
        <v>0</v>
      </c>
      <c r="AA9" s="153">
        <f t="shared" si="7"/>
        <v>517.07</v>
      </c>
      <c r="AB9" s="153">
        <f t="shared" si="7"/>
        <v>0</v>
      </c>
      <c r="AC9" s="153">
        <f t="shared" si="7"/>
        <v>0</v>
      </c>
      <c r="AD9" s="153">
        <f t="shared" si="7"/>
        <v>0</v>
      </c>
      <c r="AE9" s="153">
        <f t="shared" si="7"/>
        <v>0</v>
      </c>
      <c r="AF9" s="153">
        <f t="shared" si="7"/>
        <v>0</v>
      </c>
      <c r="AG9" s="153">
        <f t="shared" si="7"/>
        <v>0</v>
      </c>
      <c r="AH9" s="153">
        <f t="shared" si="7"/>
        <v>0</v>
      </c>
      <c r="AI9" s="152"/>
      <c r="AJ9" s="152"/>
      <c r="AK9" s="152"/>
      <c r="AL9" s="152"/>
      <c r="AM9" s="152"/>
      <c r="AN9" s="152"/>
      <c r="AO9" s="152"/>
      <c r="AP9" s="152"/>
      <c r="AQ9" s="152"/>
    </row>
    <row r="10" s="106" customFormat="1" ht="166" customHeight="1" spans="1:43">
      <c r="A10" s="135">
        <f>SUBTOTAL(103,$D$10:D10)</f>
        <v>1</v>
      </c>
      <c r="B10" s="136" t="s">
        <v>57</v>
      </c>
      <c r="C10" s="135" t="s">
        <v>58</v>
      </c>
      <c r="D10" s="137" t="s">
        <v>59</v>
      </c>
      <c r="E10" s="136" t="s">
        <v>60</v>
      </c>
      <c r="F10" s="136" t="s">
        <v>61</v>
      </c>
      <c r="G10" s="135" t="s">
        <v>62</v>
      </c>
      <c r="H10" s="135" t="s">
        <v>63</v>
      </c>
      <c r="I10" s="137" t="s">
        <v>64</v>
      </c>
      <c r="J10" s="137" t="s">
        <v>65</v>
      </c>
      <c r="K10" s="138">
        <v>348</v>
      </c>
      <c r="L10" s="138">
        <v>30</v>
      </c>
      <c r="M10" s="138">
        <v>116</v>
      </c>
      <c r="N10" s="138">
        <v>371</v>
      </c>
      <c r="O10" s="138">
        <f>Q10+R10+T10+U10+V10+W10+Y10+AA10+AB10+AD10+AE10</f>
        <v>371</v>
      </c>
      <c r="P10" s="138">
        <f t="shared" ref="P10:P16" si="8">Q10+R10+S10+T10+U10+V10+W10+X10+Y10+Z10</f>
        <v>371</v>
      </c>
      <c r="Q10" s="138">
        <v>371</v>
      </c>
      <c r="R10" s="138"/>
      <c r="S10" s="138"/>
      <c r="T10" s="138"/>
      <c r="U10" s="138"/>
      <c r="V10" s="138"/>
      <c r="W10" s="138"/>
      <c r="X10" s="138"/>
      <c r="Y10" s="138"/>
      <c r="Z10" s="138"/>
      <c r="AA10" s="138"/>
      <c r="AB10" s="138"/>
      <c r="AC10" s="138"/>
      <c r="AD10" s="138"/>
      <c r="AE10" s="138"/>
      <c r="AF10" s="138"/>
      <c r="AG10" s="138"/>
      <c r="AH10" s="138"/>
      <c r="AI10" s="137" t="s">
        <v>66</v>
      </c>
      <c r="AJ10" s="137" t="s">
        <v>67</v>
      </c>
      <c r="AK10" s="137" t="s">
        <v>68</v>
      </c>
      <c r="AL10" s="143" t="s">
        <v>69</v>
      </c>
      <c r="AM10" s="136" t="s">
        <v>70</v>
      </c>
      <c r="AN10" s="136" t="s">
        <v>71</v>
      </c>
      <c r="AO10" s="185" t="s">
        <v>72</v>
      </c>
      <c r="AP10" s="185" t="s">
        <v>73</v>
      </c>
      <c r="AQ10" s="144"/>
    </row>
    <row r="11" s="106" customFormat="1" ht="166" customHeight="1" spans="1:43">
      <c r="A11" s="135">
        <f>SUBTOTAL(103,$D$10:D11)</f>
        <v>2</v>
      </c>
      <c r="B11" s="136" t="s">
        <v>74</v>
      </c>
      <c r="C11" s="135" t="s">
        <v>58</v>
      </c>
      <c r="D11" s="138" t="s">
        <v>75</v>
      </c>
      <c r="E11" s="136" t="s">
        <v>60</v>
      </c>
      <c r="F11" s="136" t="s">
        <v>61</v>
      </c>
      <c r="G11" s="135" t="s">
        <v>62</v>
      </c>
      <c r="H11" s="135" t="s">
        <v>76</v>
      </c>
      <c r="I11" s="137" t="s">
        <v>77</v>
      </c>
      <c r="J11" s="137" t="s">
        <v>78</v>
      </c>
      <c r="K11" s="138">
        <v>36</v>
      </c>
      <c r="L11" s="138">
        <v>60</v>
      </c>
      <c r="M11" s="138">
        <v>275</v>
      </c>
      <c r="N11" s="138">
        <v>144</v>
      </c>
      <c r="O11" s="138">
        <f t="shared" ref="O11:O16" si="9">Q11+R11+T11+U11+V11+W11+Y11+AA11+AB11+AD11+AE11</f>
        <v>144</v>
      </c>
      <c r="P11" s="138">
        <f t="shared" si="8"/>
        <v>0</v>
      </c>
      <c r="Q11" s="138"/>
      <c r="R11" s="138"/>
      <c r="S11" s="138"/>
      <c r="T11" s="138"/>
      <c r="U11" s="138"/>
      <c r="V11" s="138"/>
      <c r="W11" s="138"/>
      <c r="X11" s="138"/>
      <c r="Y11" s="138"/>
      <c r="Z11" s="138"/>
      <c r="AA11" s="138">
        <v>144</v>
      </c>
      <c r="AB11" s="138"/>
      <c r="AC11" s="138"/>
      <c r="AD11" s="138"/>
      <c r="AE11" s="138"/>
      <c r="AF11" s="138"/>
      <c r="AG11" s="138"/>
      <c r="AH11" s="138"/>
      <c r="AI11" s="137" t="s">
        <v>66</v>
      </c>
      <c r="AJ11" s="137" t="s">
        <v>67</v>
      </c>
      <c r="AK11" s="137" t="s">
        <v>68</v>
      </c>
      <c r="AL11" s="143" t="s">
        <v>69</v>
      </c>
      <c r="AM11" s="136" t="s">
        <v>79</v>
      </c>
      <c r="AN11" s="136" t="s">
        <v>80</v>
      </c>
      <c r="AO11" s="186">
        <v>45366</v>
      </c>
      <c r="AP11" s="185"/>
      <c r="AQ11" s="144"/>
    </row>
    <row r="12" s="106" customFormat="1" ht="166" customHeight="1" spans="1:43">
      <c r="A12" s="135">
        <f>SUBTOTAL(103,$D$10:D12)</f>
        <v>3</v>
      </c>
      <c r="B12" s="136" t="s">
        <v>81</v>
      </c>
      <c r="C12" s="135" t="s">
        <v>58</v>
      </c>
      <c r="D12" s="138" t="s">
        <v>82</v>
      </c>
      <c r="E12" s="136" t="s">
        <v>60</v>
      </c>
      <c r="F12" s="136" t="s">
        <v>61</v>
      </c>
      <c r="G12" s="135" t="s">
        <v>62</v>
      </c>
      <c r="H12" s="135" t="s">
        <v>83</v>
      </c>
      <c r="I12" s="137" t="s">
        <v>77</v>
      </c>
      <c r="J12" s="137" t="s">
        <v>84</v>
      </c>
      <c r="K12" s="138">
        <v>70</v>
      </c>
      <c r="L12" s="138">
        <v>47</v>
      </c>
      <c r="M12" s="138">
        <v>219</v>
      </c>
      <c r="N12" s="138">
        <v>280</v>
      </c>
      <c r="O12" s="138">
        <f t="shared" si="9"/>
        <v>280</v>
      </c>
      <c r="P12" s="138">
        <f t="shared" si="8"/>
        <v>0</v>
      </c>
      <c r="Q12" s="138"/>
      <c r="R12" s="138"/>
      <c r="S12" s="138"/>
      <c r="T12" s="138"/>
      <c r="U12" s="138"/>
      <c r="V12" s="138"/>
      <c r="W12" s="138"/>
      <c r="X12" s="138"/>
      <c r="Y12" s="138"/>
      <c r="Z12" s="138"/>
      <c r="AA12" s="138">
        <v>280</v>
      </c>
      <c r="AB12" s="138"/>
      <c r="AC12" s="138"/>
      <c r="AD12" s="138"/>
      <c r="AE12" s="138"/>
      <c r="AF12" s="138"/>
      <c r="AG12" s="138"/>
      <c r="AH12" s="138"/>
      <c r="AI12" s="137" t="s">
        <v>85</v>
      </c>
      <c r="AJ12" s="137" t="s">
        <v>86</v>
      </c>
      <c r="AK12" s="137" t="s">
        <v>68</v>
      </c>
      <c r="AL12" s="143" t="s">
        <v>69</v>
      </c>
      <c r="AM12" s="136" t="s">
        <v>79</v>
      </c>
      <c r="AN12" s="136" t="s">
        <v>87</v>
      </c>
      <c r="AO12" s="186">
        <v>45366</v>
      </c>
      <c r="AP12" s="185"/>
      <c r="AQ12" s="144"/>
    </row>
    <row r="13" s="106" customFormat="1" ht="166" customHeight="1" spans="1:43">
      <c r="A13" s="135">
        <f>SUBTOTAL(103,$D$10:D13)</f>
        <v>4</v>
      </c>
      <c r="B13" s="136" t="s">
        <v>88</v>
      </c>
      <c r="C13" s="135" t="s">
        <v>58</v>
      </c>
      <c r="D13" s="138" t="s">
        <v>89</v>
      </c>
      <c r="E13" s="136" t="s">
        <v>60</v>
      </c>
      <c r="F13" s="136" t="s">
        <v>61</v>
      </c>
      <c r="G13" s="135" t="s">
        <v>62</v>
      </c>
      <c r="H13" s="135" t="s">
        <v>90</v>
      </c>
      <c r="I13" s="137" t="s">
        <v>77</v>
      </c>
      <c r="J13" s="137" t="s">
        <v>91</v>
      </c>
      <c r="K13" s="138">
        <v>14</v>
      </c>
      <c r="L13" s="138">
        <v>40</v>
      </c>
      <c r="M13" s="138">
        <v>150</v>
      </c>
      <c r="N13" s="138">
        <v>56</v>
      </c>
      <c r="O13" s="138">
        <f t="shared" si="9"/>
        <v>56</v>
      </c>
      <c r="P13" s="138">
        <f t="shared" si="8"/>
        <v>0</v>
      </c>
      <c r="Q13" s="138"/>
      <c r="R13" s="138"/>
      <c r="S13" s="138"/>
      <c r="T13" s="138"/>
      <c r="U13" s="138"/>
      <c r="V13" s="138"/>
      <c r="W13" s="138"/>
      <c r="X13" s="138"/>
      <c r="Y13" s="138"/>
      <c r="Z13" s="138"/>
      <c r="AA13" s="138">
        <v>56</v>
      </c>
      <c r="AB13" s="138"/>
      <c r="AC13" s="138"/>
      <c r="AD13" s="138"/>
      <c r="AE13" s="138"/>
      <c r="AF13" s="138"/>
      <c r="AG13" s="138"/>
      <c r="AH13" s="138"/>
      <c r="AI13" s="137" t="s">
        <v>92</v>
      </c>
      <c r="AJ13" s="137" t="s">
        <v>93</v>
      </c>
      <c r="AK13" s="137" t="s">
        <v>68</v>
      </c>
      <c r="AL13" s="143" t="s">
        <v>69</v>
      </c>
      <c r="AM13" s="136" t="s">
        <v>79</v>
      </c>
      <c r="AN13" s="136" t="s">
        <v>94</v>
      </c>
      <c r="AO13" s="186">
        <v>45366</v>
      </c>
      <c r="AP13" s="185"/>
      <c r="AQ13" s="144"/>
    </row>
    <row r="14" s="106" customFormat="1" ht="166" customHeight="1" spans="1:43">
      <c r="A14" s="135">
        <f>SUBTOTAL(103,$D$10:D14)</f>
        <v>5</v>
      </c>
      <c r="B14" s="136" t="s">
        <v>95</v>
      </c>
      <c r="C14" s="135" t="s">
        <v>58</v>
      </c>
      <c r="D14" s="138" t="s">
        <v>96</v>
      </c>
      <c r="E14" s="136" t="s">
        <v>60</v>
      </c>
      <c r="F14" s="136" t="s">
        <v>61</v>
      </c>
      <c r="G14" s="135" t="s">
        <v>62</v>
      </c>
      <c r="H14" s="135" t="s">
        <v>97</v>
      </c>
      <c r="I14" s="137" t="s">
        <v>77</v>
      </c>
      <c r="J14" s="137" t="s">
        <v>98</v>
      </c>
      <c r="K14" s="138">
        <v>10</v>
      </c>
      <c r="L14" s="138">
        <v>5</v>
      </c>
      <c r="M14" s="138">
        <v>8</v>
      </c>
      <c r="N14" s="138">
        <v>40</v>
      </c>
      <c r="O14" s="138">
        <f t="shared" si="9"/>
        <v>40</v>
      </c>
      <c r="P14" s="138">
        <f t="shared" si="8"/>
        <v>2.93</v>
      </c>
      <c r="Q14" s="138">
        <v>2.93</v>
      </c>
      <c r="R14" s="138"/>
      <c r="S14" s="138"/>
      <c r="T14" s="138"/>
      <c r="U14" s="138"/>
      <c r="V14" s="138"/>
      <c r="W14" s="138"/>
      <c r="X14" s="138"/>
      <c r="Y14" s="138"/>
      <c r="Z14" s="138"/>
      <c r="AA14" s="138">
        <f>40-2.93</f>
        <v>37.07</v>
      </c>
      <c r="AB14" s="138"/>
      <c r="AC14" s="138"/>
      <c r="AD14" s="138"/>
      <c r="AE14" s="138"/>
      <c r="AF14" s="138"/>
      <c r="AG14" s="138"/>
      <c r="AH14" s="138"/>
      <c r="AI14" s="137" t="s">
        <v>99</v>
      </c>
      <c r="AJ14" s="137" t="s">
        <v>100</v>
      </c>
      <c r="AK14" s="137" t="s">
        <v>68</v>
      </c>
      <c r="AL14" s="143" t="s">
        <v>69</v>
      </c>
      <c r="AM14" s="136" t="s">
        <v>79</v>
      </c>
      <c r="AN14" s="136" t="s">
        <v>101</v>
      </c>
      <c r="AO14" s="186">
        <v>45366</v>
      </c>
      <c r="AP14" s="185"/>
      <c r="AQ14" s="144"/>
    </row>
    <row r="15" s="106" customFormat="1" ht="166" customHeight="1" spans="1:43">
      <c r="A15" s="135">
        <f>SUBTOTAL(103,$D$10:D15)</f>
        <v>6</v>
      </c>
      <c r="B15" s="136" t="s">
        <v>102</v>
      </c>
      <c r="C15" s="135" t="s">
        <v>58</v>
      </c>
      <c r="D15" s="139" t="s">
        <v>103</v>
      </c>
      <c r="E15" s="136" t="s">
        <v>60</v>
      </c>
      <c r="F15" s="136" t="s">
        <v>61</v>
      </c>
      <c r="G15" s="135" t="s">
        <v>62</v>
      </c>
      <c r="H15" s="135" t="s">
        <v>104</v>
      </c>
      <c r="I15" s="137" t="s">
        <v>105</v>
      </c>
      <c r="J15" s="137" t="s">
        <v>106</v>
      </c>
      <c r="K15" s="138">
        <v>8</v>
      </c>
      <c r="L15" s="138">
        <v>50</v>
      </c>
      <c r="M15" s="138">
        <v>150</v>
      </c>
      <c r="N15" s="138">
        <v>32</v>
      </c>
      <c r="O15" s="138">
        <f t="shared" si="9"/>
        <v>32</v>
      </c>
      <c r="P15" s="138">
        <f t="shared" si="8"/>
        <v>32</v>
      </c>
      <c r="Q15" s="138">
        <v>32</v>
      </c>
      <c r="R15" s="138"/>
      <c r="S15" s="138"/>
      <c r="T15" s="138"/>
      <c r="U15" s="138"/>
      <c r="V15" s="138"/>
      <c r="W15" s="138"/>
      <c r="X15" s="138"/>
      <c r="Y15" s="138"/>
      <c r="Z15" s="138"/>
      <c r="AA15" s="138"/>
      <c r="AB15" s="138"/>
      <c r="AC15" s="138"/>
      <c r="AD15" s="138"/>
      <c r="AE15" s="138"/>
      <c r="AF15" s="138"/>
      <c r="AG15" s="138"/>
      <c r="AH15" s="138"/>
      <c r="AI15" s="137" t="s">
        <v>107</v>
      </c>
      <c r="AJ15" s="137" t="s">
        <v>108</v>
      </c>
      <c r="AK15" s="137" t="s">
        <v>68</v>
      </c>
      <c r="AL15" s="143" t="s">
        <v>69</v>
      </c>
      <c r="AM15" s="136" t="s">
        <v>109</v>
      </c>
      <c r="AN15" s="136" t="s">
        <v>110</v>
      </c>
      <c r="AO15" s="186">
        <v>45366</v>
      </c>
      <c r="AP15" s="185"/>
      <c r="AQ15" s="144"/>
    </row>
    <row r="16" s="107" customFormat="1" ht="409" customHeight="1" spans="1:43">
      <c r="A16" s="140">
        <f>SUBTOTAL(103,$D$10:D16)</f>
        <v>7</v>
      </c>
      <c r="B16" s="141" t="s">
        <v>111</v>
      </c>
      <c r="C16" s="141" t="s">
        <v>112</v>
      </c>
      <c r="D16" s="141" t="s">
        <v>113</v>
      </c>
      <c r="E16" s="142" t="s">
        <v>114</v>
      </c>
      <c r="F16" s="142" t="s">
        <v>114</v>
      </c>
      <c r="G16" s="141" t="s">
        <v>115</v>
      </c>
      <c r="H16" s="141" t="s">
        <v>116</v>
      </c>
      <c r="I16" s="141" t="s">
        <v>117</v>
      </c>
      <c r="J16" s="141" t="s">
        <v>118</v>
      </c>
      <c r="K16" s="154">
        <v>33</v>
      </c>
      <c r="L16" s="155">
        <v>10706</v>
      </c>
      <c r="M16" s="155">
        <v>20285</v>
      </c>
      <c r="N16" s="154">
        <v>1080.427935</v>
      </c>
      <c r="O16" s="154">
        <f t="shared" si="9"/>
        <v>778.717135</v>
      </c>
      <c r="P16" s="156">
        <f t="shared" si="8"/>
        <v>792.427935</v>
      </c>
      <c r="Q16" s="165">
        <v>712.437135</v>
      </c>
      <c r="R16" s="165">
        <v>0</v>
      </c>
      <c r="S16" s="165">
        <v>0</v>
      </c>
      <c r="T16" s="165">
        <v>0</v>
      </c>
      <c r="U16" s="165">
        <v>0</v>
      </c>
      <c r="V16" s="165">
        <v>0</v>
      </c>
      <c r="W16" s="165">
        <v>66.28</v>
      </c>
      <c r="X16" s="165">
        <v>13.7108</v>
      </c>
      <c r="Y16" s="165">
        <v>0</v>
      </c>
      <c r="Z16" s="165">
        <v>0</v>
      </c>
      <c r="AA16" s="165">
        <v>0</v>
      </c>
      <c r="AB16" s="165">
        <v>0</v>
      </c>
      <c r="AC16" s="177">
        <v>0</v>
      </c>
      <c r="AD16" s="177">
        <v>0</v>
      </c>
      <c r="AE16" s="177">
        <v>0</v>
      </c>
      <c r="AF16" s="177">
        <v>0</v>
      </c>
      <c r="AG16" s="156"/>
      <c r="AH16" s="156"/>
      <c r="AI16" s="179" t="s">
        <v>119</v>
      </c>
      <c r="AJ16" s="179" t="s">
        <v>120</v>
      </c>
      <c r="AK16" s="179" t="s">
        <v>119</v>
      </c>
      <c r="AL16" s="179" t="s">
        <v>120</v>
      </c>
      <c r="AM16" s="180" t="s">
        <v>121</v>
      </c>
      <c r="AN16" s="180" t="s">
        <v>122</v>
      </c>
      <c r="AO16" s="154"/>
      <c r="AP16" s="154"/>
      <c r="AQ16" s="154"/>
    </row>
    <row r="17" s="105" customFormat="1" ht="30" customHeight="1" spans="1:43">
      <c r="A17" s="134" t="s">
        <v>55</v>
      </c>
      <c r="B17" s="133" t="s">
        <v>123</v>
      </c>
      <c r="C17" s="133"/>
      <c r="D17" s="133"/>
      <c r="E17" s="133"/>
      <c r="F17" s="133"/>
      <c r="G17" s="133"/>
      <c r="H17" s="133"/>
      <c r="I17" s="133"/>
      <c r="J17" s="133"/>
      <c r="K17" s="152">
        <f t="shared" ref="K17:U17" si="10">SUM(K18:K26)</f>
        <v>147635.7</v>
      </c>
      <c r="L17" s="152">
        <f t="shared" si="10"/>
        <v>31510</v>
      </c>
      <c r="M17" s="152">
        <f t="shared" si="10"/>
        <v>110157</v>
      </c>
      <c r="N17" s="152">
        <f t="shared" si="10"/>
        <v>16267.4469</v>
      </c>
      <c r="O17" s="152">
        <f t="shared" si="10"/>
        <v>11262.094575</v>
      </c>
      <c r="P17" s="153">
        <f t="shared" si="10"/>
        <v>14376.6786</v>
      </c>
      <c r="Q17" s="153">
        <f t="shared" si="10"/>
        <v>5443.980361</v>
      </c>
      <c r="R17" s="153">
        <f t="shared" si="10"/>
        <v>2222.345914</v>
      </c>
      <c r="S17" s="153">
        <f t="shared" si="10"/>
        <v>5005.352325</v>
      </c>
      <c r="T17" s="153">
        <f t="shared" si="10"/>
        <v>0</v>
      </c>
      <c r="U17" s="153">
        <f t="shared" si="10"/>
        <v>0</v>
      </c>
      <c r="V17" s="153">
        <f t="shared" ref="V17:AI17" si="11">SUM(V18:V26)</f>
        <v>1555</v>
      </c>
      <c r="W17" s="153">
        <f t="shared" si="11"/>
        <v>150</v>
      </c>
      <c r="X17" s="153">
        <f t="shared" si="11"/>
        <v>0</v>
      </c>
      <c r="Y17" s="153">
        <f t="shared" si="11"/>
        <v>0</v>
      </c>
      <c r="Z17" s="153">
        <f t="shared" si="11"/>
        <v>0</v>
      </c>
      <c r="AA17" s="153">
        <f t="shared" si="11"/>
        <v>0</v>
      </c>
      <c r="AB17" s="153">
        <f t="shared" si="11"/>
        <v>1890.7683</v>
      </c>
      <c r="AC17" s="153">
        <f t="shared" si="11"/>
        <v>0</v>
      </c>
      <c r="AD17" s="153">
        <f t="shared" si="11"/>
        <v>0</v>
      </c>
      <c r="AE17" s="153">
        <f t="shared" si="11"/>
        <v>0</v>
      </c>
      <c r="AF17" s="153">
        <f t="shared" si="11"/>
        <v>0</v>
      </c>
      <c r="AG17" s="153">
        <f t="shared" si="11"/>
        <v>0</v>
      </c>
      <c r="AH17" s="153">
        <f t="shared" si="11"/>
        <v>7800</v>
      </c>
      <c r="AI17" s="152"/>
      <c r="AJ17" s="152"/>
      <c r="AK17" s="152"/>
      <c r="AL17" s="152"/>
      <c r="AM17" s="152"/>
      <c r="AN17" s="152"/>
      <c r="AO17" s="152"/>
      <c r="AP17" s="152"/>
      <c r="AQ17" s="152"/>
    </row>
    <row r="18" s="108" customFormat="1" ht="159" customHeight="1" spans="1:43">
      <c r="A18" s="135">
        <f>SUBTOTAL(103,$D$10:D18)</f>
        <v>8</v>
      </c>
      <c r="B18" s="136" t="s">
        <v>124</v>
      </c>
      <c r="C18" s="136" t="s">
        <v>58</v>
      </c>
      <c r="D18" s="135" t="s">
        <v>125</v>
      </c>
      <c r="E18" s="135" t="s">
        <v>60</v>
      </c>
      <c r="F18" s="135" t="s">
        <v>126</v>
      </c>
      <c r="G18" s="135" t="s">
        <v>62</v>
      </c>
      <c r="H18" s="135" t="s">
        <v>127</v>
      </c>
      <c r="I18" s="136" t="s">
        <v>77</v>
      </c>
      <c r="J18" s="137" t="s">
        <v>128</v>
      </c>
      <c r="K18" s="135">
        <v>1</v>
      </c>
      <c r="L18" s="135">
        <v>110</v>
      </c>
      <c r="M18" s="135">
        <v>473</v>
      </c>
      <c r="N18" s="135">
        <v>50</v>
      </c>
      <c r="O18" s="135">
        <f t="shared" ref="O18:O26" si="12">Q18+R18+T18+U18+V18+W18+Y18+AA18+AB18+AD18+AE18</f>
        <v>50</v>
      </c>
      <c r="P18" s="135">
        <f t="shared" ref="P18:P26" si="13">Q18+R18+S18+T18+U18+V18+W18+X18+Y18+Z18</f>
        <v>50</v>
      </c>
      <c r="Q18" s="136">
        <v>50</v>
      </c>
      <c r="R18" s="136"/>
      <c r="S18" s="136"/>
      <c r="T18" s="138"/>
      <c r="U18" s="138"/>
      <c r="V18" s="138"/>
      <c r="W18" s="138"/>
      <c r="X18" s="138"/>
      <c r="Y18" s="138"/>
      <c r="Z18" s="138"/>
      <c r="AA18" s="138"/>
      <c r="AB18" s="138"/>
      <c r="AC18" s="138"/>
      <c r="AD18" s="138"/>
      <c r="AE18" s="138"/>
      <c r="AF18" s="138"/>
      <c r="AG18" s="138"/>
      <c r="AH18" s="138"/>
      <c r="AI18" s="139" t="s">
        <v>129</v>
      </c>
      <c r="AJ18" s="139" t="s">
        <v>130</v>
      </c>
      <c r="AK18" s="139" t="s">
        <v>131</v>
      </c>
      <c r="AL18" s="139" t="s">
        <v>132</v>
      </c>
      <c r="AM18" s="157" t="s">
        <v>133</v>
      </c>
      <c r="AN18" s="157" t="s">
        <v>134</v>
      </c>
      <c r="AO18" s="138" t="s">
        <v>135</v>
      </c>
      <c r="AP18" s="138" t="s">
        <v>136</v>
      </c>
      <c r="AQ18" s="139"/>
    </row>
    <row r="19" s="109" customFormat="1" ht="304" customHeight="1" spans="1:43">
      <c r="A19" s="135">
        <f>SUBTOTAL(103,$D$10:D19)</f>
        <v>9</v>
      </c>
      <c r="B19" s="136" t="s">
        <v>137</v>
      </c>
      <c r="C19" s="136" t="s">
        <v>58</v>
      </c>
      <c r="D19" s="135" t="s">
        <v>138</v>
      </c>
      <c r="E19" s="135" t="s">
        <v>60</v>
      </c>
      <c r="F19" s="135" t="s">
        <v>126</v>
      </c>
      <c r="G19" s="135" t="s">
        <v>139</v>
      </c>
      <c r="H19" s="135" t="s">
        <v>63</v>
      </c>
      <c r="I19" s="135" t="s">
        <v>140</v>
      </c>
      <c r="J19" s="157" t="s">
        <v>141</v>
      </c>
      <c r="K19" s="135">
        <v>1</v>
      </c>
      <c r="L19" s="135">
        <v>758</v>
      </c>
      <c r="M19" s="135">
        <v>3358</v>
      </c>
      <c r="N19" s="135">
        <v>1867.2809</v>
      </c>
      <c r="O19" s="135">
        <f t="shared" si="12"/>
        <v>1346.016736</v>
      </c>
      <c r="P19" s="135">
        <f t="shared" si="13"/>
        <v>1867.2809</v>
      </c>
      <c r="Q19" s="166">
        <f>1000+346.016736</f>
        <v>1346.016736</v>
      </c>
      <c r="R19" s="166"/>
      <c r="S19" s="166">
        <f>N19-Q19</f>
        <v>521.264164</v>
      </c>
      <c r="T19" s="138"/>
      <c r="U19" s="138"/>
      <c r="V19" s="138"/>
      <c r="W19" s="138"/>
      <c r="X19" s="138"/>
      <c r="Y19" s="138"/>
      <c r="Z19" s="138"/>
      <c r="AA19" s="138"/>
      <c r="AB19" s="138"/>
      <c r="AC19" s="138"/>
      <c r="AD19" s="138"/>
      <c r="AE19" s="138"/>
      <c r="AF19" s="138"/>
      <c r="AG19" s="138"/>
      <c r="AH19" s="138">
        <v>7800</v>
      </c>
      <c r="AI19" s="139" t="s">
        <v>131</v>
      </c>
      <c r="AJ19" s="143" t="s">
        <v>132</v>
      </c>
      <c r="AK19" s="139" t="s">
        <v>131</v>
      </c>
      <c r="AL19" s="143" t="s">
        <v>132</v>
      </c>
      <c r="AM19" s="157" t="s">
        <v>142</v>
      </c>
      <c r="AN19" s="162" t="s">
        <v>143</v>
      </c>
      <c r="AO19" s="138" t="s">
        <v>135</v>
      </c>
      <c r="AP19" s="138" t="s">
        <v>144</v>
      </c>
      <c r="AQ19" s="139" t="s">
        <v>145</v>
      </c>
    </row>
    <row r="20" s="110" customFormat="1" ht="326" customHeight="1" spans="1:43">
      <c r="A20" s="135">
        <f>SUBTOTAL(103,$D$10:D20)</f>
        <v>10</v>
      </c>
      <c r="B20" s="135" t="s">
        <v>146</v>
      </c>
      <c r="C20" s="135" t="s">
        <v>58</v>
      </c>
      <c r="D20" s="143" t="s">
        <v>147</v>
      </c>
      <c r="E20" s="139" t="s">
        <v>60</v>
      </c>
      <c r="F20" s="139" t="s">
        <v>126</v>
      </c>
      <c r="G20" s="136" t="s">
        <v>148</v>
      </c>
      <c r="H20" s="136" t="s">
        <v>149</v>
      </c>
      <c r="I20" s="144" t="s">
        <v>77</v>
      </c>
      <c r="J20" s="157" t="s">
        <v>150</v>
      </c>
      <c r="K20" s="138">
        <v>9</v>
      </c>
      <c r="L20" s="138">
        <v>180</v>
      </c>
      <c r="M20" s="138">
        <v>756</v>
      </c>
      <c r="N20" s="144">
        <v>3300</v>
      </c>
      <c r="O20" s="144">
        <f t="shared" si="12"/>
        <v>3300</v>
      </c>
      <c r="P20" s="138">
        <f t="shared" si="13"/>
        <v>3300</v>
      </c>
      <c r="Q20" s="138">
        <v>3300</v>
      </c>
      <c r="R20" s="138"/>
      <c r="S20" s="138"/>
      <c r="T20" s="138"/>
      <c r="U20" s="138"/>
      <c r="V20" s="138"/>
      <c r="W20" s="138"/>
      <c r="X20" s="138"/>
      <c r="Y20" s="138"/>
      <c r="Z20" s="138"/>
      <c r="AA20" s="138"/>
      <c r="AB20" s="138"/>
      <c r="AC20" s="138"/>
      <c r="AD20" s="138"/>
      <c r="AE20" s="138"/>
      <c r="AF20" s="138"/>
      <c r="AG20" s="138"/>
      <c r="AH20" s="138"/>
      <c r="AI20" s="144" t="s">
        <v>85</v>
      </c>
      <c r="AJ20" s="139" t="s">
        <v>86</v>
      </c>
      <c r="AK20" s="139" t="s">
        <v>131</v>
      </c>
      <c r="AL20" s="138" t="s">
        <v>132</v>
      </c>
      <c r="AM20" s="157" t="s">
        <v>151</v>
      </c>
      <c r="AN20" s="157" t="s">
        <v>152</v>
      </c>
      <c r="AO20" s="138" t="s">
        <v>135</v>
      </c>
      <c r="AP20" s="144" t="s">
        <v>136</v>
      </c>
      <c r="AQ20" s="139"/>
    </row>
    <row r="21" s="110" customFormat="1" ht="189" customHeight="1" spans="1:43">
      <c r="A21" s="135">
        <f>SUBTOTAL(103,$D$10:D21)</f>
        <v>11</v>
      </c>
      <c r="B21" s="135" t="s">
        <v>153</v>
      </c>
      <c r="C21" s="135" t="s">
        <v>58</v>
      </c>
      <c r="D21" s="135" t="s">
        <v>154</v>
      </c>
      <c r="E21" s="143" t="s">
        <v>60</v>
      </c>
      <c r="F21" s="136" t="s">
        <v>126</v>
      </c>
      <c r="G21" s="136" t="s">
        <v>62</v>
      </c>
      <c r="H21" s="138" t="s">
        <v>155</v>
      </c>
      <c r="I21" s="144" t="s">
        <v>156</v>
      </c>
      <c r="J21" s="139" t="s">
        <v>157</v>
      </c>
      <c r="K21" s="138">
        <v>3</v>
      </c>
      <c r="L21" s="138">
        <v>25</v>
      </c>
      <c r="M21" s="138">
        <v>90</v>
      </c>
      <c r="N21" s="144">
        <v>1185</v>
      </c>
      <c r="O21" s="144">
        <f t="shared" si="12"/>
        <v>1185</v>
      </c>
      <c r="P21" s="138">
        <f t="shared" si="13"/>
        <v>1185</v>
      </c>
      <c r="Q21" s="138"/>
      <c r="R21" s="138"/>
      <c r="S21" s="138"/>
      <c r="T21" s="138"/>
      <c r="U21" s="138"/>
      <c r="V21" s="138">
        <v>1035</v>
      </c>
      <c r="W21" s="138">
        <v>150</v>
      </c>
      <c r="X21" s="138"/>
      <c r="Y21" s="138"/>
      <c r="Z21" s="138"/>
      <c r="AA21" s="138"/>
      <c r="AB21" s="138"/>
      <c r="AC21" s="138"/>
      <c r="AD21" s="138"/>
      <c r="AE21" s="138"/>
      <c r="AF21" s="138"/>
      <c r="AG21" s="138"/>
      <c r="AH21" s="138"/>
      <c r="AI21" s="144" t="s">
        <v>92</v>
      </c>
      <c r="AJ21" s="139" t="s">
        <v>93</v>
      </c>
      <c r="AK21" s="144" t="s">
        <v>131</v>
      </c>
      <c r="AL21" s="139" t="s">
        <v>132</v>
      </c>
      <c r="AM21" s="157" t="s">
        <v>158</v>
      </c>
      <c r="AN21" s="162" t="s">
        <v>159</v>
      </c>
      <c r="AO21" s="138" t="s">
        <v>135</v>
      </c>
      <c r="AP21" s="144" t="s">
        <v>136</v>
      </c>
      <c r="AQ21" s="139"/>
    </row>
    <row r="22" s="110" customFormat="1" ht="189" customHeight="1" spans="1:43">
      <c r="A22" s="135">
        <f>SUBTOTAL(103,$D$10:D22)</f>
        <v>12</v>
      </c>
      <c r="B22" s="135" t="s">
        <v>160</v>
      </c>
      <c r="C22" s="135" t="s">
        <v>58</v>
      </c>
      <c r="D22" s="143" t="s">
        <v>161</v>
      </c>
      <c r="E22" s="135" t="s">
        <v>60</v>
      </c>
      <c r="F22" s="135" t="s">
        <v>126</v>
      </c>
      <c r="G22" s="138" t="s">
        <v>62</v>
      </c>
      <c r="H22" s="137" t="s">
        <v>162</v>
      </c>
      <c r="I22" s="139" t="s">
        <v>64</v>
      </c>
      <c r="J22" s="137" t="s">
        <v>163</v>
      </c>
      <c r="K22" s="138">
        <v>6</v>
      </c>
      <c r="L22" s="138">
        <v>3565</v>
      </c>
      <c r="M22" s="144">
        <v>14861</v>
      </c>
      <c r="N22" s="144">
        <v>63</v>
      </c>
      <c r="O22" s="144">
        <f t="shared" si="12"/>
        <v>0</v>
      </c>
      <c r="P22" s="138">
        <f t="shared" si="13"/>
        <v>63</v>
      </c>
      <c r="Q22" s="138"/>
      <c r="R22" s="138"/>
      <c r="S22" s="138">
        <v>63</v>
      </c>
      <c r="T22" s="138"/>
      <c r="U22" s="138"/>
      <c r="V22" s="138"/>
      <c r="W22" s="138"/>
      <c r="X22" s="138"/>
      <c r="Y22" s="138"/>
      <c r="Z22" s="138"/>
      <c r="AA22" s="138"/>
      <c r="AB22" s="138"/>
      <c r="AC22" s="138"/>
      <c r="AD22" s="138"/>
      <c r="AE22" s="138"/>
      <c r="AF22" s="138"/>
      <c r="AG22" s="138"/>
      <c r="AH22" s="138"/>
      <c r="AI22" s="138" t="s">
        <v>66</v>
      </c>
      <c r="AJ22" s="138" t="s">
        <v>67</v>
      </c>
      <c r="AK22" s="144" t="s">
        <v>131</v>
      </c>
      <c r="AL22" s="139" t="s">
        <v>132</v>
      </c>
      <c r="AM22" s="157" t="s">
        <v>164</v>
      </c>
      <c r="AN22" s="157" t="s">
        <v>165</v>
      </c>
      <c r="AO22" s="138" t="s">
        <v>135</v>
      </c>
      <c r="AP22" s="138" t="s">
        <v>136</v>
      </c>
      <c r="AQ22" s="139"/>
    </row>
    <row r="23" s="111" customFormat="1" ht="249" customHeight="1" spans="1:43">
      <c r="A23" s="135">
        <f>SUBTOTAL(103,$D$10:D23)</f>
        <v>13</v>
      </c>
      <c r="B23" s="144" t="s">
        <v>166</v>
      </c>
      <c r="C23" s="138" t="s">
        <v>58</v>
      </c>
      <c r="D23" s="144" t="s">
        <v>167</v>
      </c>
      <c r="E23" s="138" t="s">
        <v>60</v>
      </c>
      <c r="F23" s="138" t="s">
        <v>126</v>
      </c>
      <c r="G23" s="138" t="s">
        <v>62</v>
      </c>
      <c r="H23" s="138" t="s">
        <v>168</v>
      </c>
      <c r="I23" s="144" t="s">
        <v>169</v>
      </c>
      <c r="J23" s="158" t="s">
        <v>170</v>
      </c>
      <c r="K23" s="138">
        <v>24</v>
      </c>
      <c r="L23" s="138">
        <v>520</v>
      </c>
      <c r="M23" s="144">
        <v>1320</v>
      </c>
      <c r="N23" s="144">
        <v>520</v>
      </c>
      <c r="O23" s="144">
        <f t="shared" si="12"/>
        <v>520</v>
      </c>
      <c r="P23" s="138">
        <f t="shared" si="13"/>
        <v>520</v>
      </c>
      <c r="Q23" s="139"/>
      <c r="R23" s="139"/>
      <c r="S23" s="139"/>
      <c r="T23" s="139"/>
      <c r="U23" s="139"/>
      <c r="V23" s="139">
        <v>520</v>
      </c>
      <c r="W23" s="139"/>
      <c r="X23" s="139"/>
      <c r="Y23" s="139"/>
      <c r="Z23" s="139"/>
      <c r="AA23" s="139"/>
      <c r="AB23" s="139"/>
      <c r="AC23" s="139"/>
      <c r="AD23" s="139"/>
      <c r="AE23" s="139"/>
      <c r="AF23" s="139"/>
      <c r="AG23" s="139"/>
      <c r="AH23" s="139"/>
      <c r="AI23" s="139" t="s">
        <v>171</v>
      </c>
      <c r="AJ23" s="139" t="s">
        <v>172</v>
      </c>
      <c r="AK23" s="138" t="s">
        <v>131</v>
      </c>
      <c r="AL23" s="139" t="s">
        <v>132</v>
      </c>
      <c r="AM23" s="157" t="s">
        <v>173</v>
      </c>
      <c r="AN23" s="157" t="s">
        <v>174</v>
      </c>
      <c r="AO23" s="138" t="s">
        <v>135</v>
      </c>
      <c r="AP23" s="138" t="s">
        <v>136</v>
      </c>
      <c r="AQ23" s="139"/>
    </row>
    <row r="24" s="112" customFormat="1" ht="254" customHeight="1" spans="1:43">
      <c r="A24" s="135">
        <f>SUBTOTAL(103,$D$10:D24)</f>
        <v>14</v>
      </c>
      <c r="B24" s="136" t="s">
        <v>175</v>
      </c>
      <c r="C24" s="143" t="s">
        <v>58</v>
      </c>
      <c r="D24" s="143" t="s">
        <v>176</v>
      </c>
      <c r="E24" s="139" t="s">
        <v>60</v>
      </c>
      <c r="F24" s="139" t="s">
        <v>126</v>
      </c>
      <c r="G24" s="138" t="s">
        <v>62</v>
      </c>
      <c r="H24" s="144" t="s">
        <v>177</v>
      </c>
      <c r="I24" s="135" t="s">
        <v>156</v>
      </c>
      <c r="J24" s="157" t="s">
        <v>178</v>
      </c>
      <c r="K24" s="144">
        <v>19</v>
      </c>
      <c r="L24" s="144">
        <v>8453</v>
      </c>
      <c r="M24" s="144">
        <v>24789</v>
      </c>
      <c r="N24" s="144">
        <v>285</v>
      </c>
      <c r="O24" s="144">
        <f t="shared" si="12"/>
        <v>285</v>
      </c>
      <c r="P24" s="138">
        <f t="shared" si="13"/>
        <v>285</v>
      </c>
      <c r="Q24" s="144">
        <v>285</v>
      </c>
      <c r="R24" s="144"/>
      <c r="S24" s="144"/>
      <c r="T24" s="138"/>
      <c r="U24" s="138"/>
      <c r="V24" s="138"/>
      <c r="W24" s="138"/>
      <c r="X24" s="138"/>
      <c r="Y24" s="138"/>
      <c r="Z24" s="138"/>
      <c r="AA24" s="138"/>
      <c r="AB24" s="138"/>
      <c r="AC24" s="138"/>
      <c r="AD24" s="138"/>
      <c r="AE24" s="138"/>
      <c r="AF24" s="138"/>
      <c r="AG24" s="138"/>
      <c r="AH24" s="138"/>
      <c r="AI24" s="144" t="s">
        <v>179</v>
      </c>
      <c r="AJ24" s="144" t="s">
        <v>180</v>
      </c>
      <c r="AK24" s="144" t="s">
        <v>131</v>
      </c>
      <c r="AL24" s="144" t="s">
        <v>132</v>
      </c>
      <c r="AM24" s="157" t="s">
        <v>181</v>
      </c>
      <c r="AN24" s="181" t="s">
        <v>182</v>
      </c>
      <c r="AO24" s="138" t="s">
        <v>135</v>
      </c>
      <c r="AP24" s="138" t="s">
        <v>144</v>
      </c>
      <c r="AQ24" s="139"/>
    </row>
    <row r="25" s="112" customFormat="1" ht="180" customHeight="1" spans="1:43">
      <c r="A25" s="135">
        <f>SUBTOTAL(103,$D$10:D25)</f>
        <v>15</v>
      </c>
      <c r="B25" s="135" t="s">
        <v>183</v>
      </c>
      <c r="C25" s="143" t="s">
        <v>58</v>
      </c>
      <c r="D25" s="143" t="s">
        <v>184</v>
      </c>
      <c r="E25" s="138" t="s">
        <v>60</v>
      </c>
      <c r="F25" s="135" t="s">
        <v>126</v>
      </c>
      <c r="G25" s="138" t="s">
        <v>62</v>
      </c>
      <c r="H25" s="138" t="s">
        <v>185</v>
      </c>
      <c r="I25" s="138" t="s">
        <v>186</v>
      </c>
      <c r="J25" s="159" t="s">
        <v>187</v>
      </c>
      <c r="K25" s="138">
        <v>1</v>
      </c>
      <c r="L25" s="138">
        <v>10</v>
      </c>
      <c r="M25" s="138">
        <v>40</v>
      </c>
      <c r="N25" s="144">
        <v>398</v>
      </c>
      <c r="O25" s="144">
        <f t="shared" si="12"/>
        <v>398</v>
      </c>
      <c r="P25" s="138">
        <f t="shared" si="13"/>
        <v>398</v>
      </c>
      <c r="Q25" s="138">
        <v>398</v>
      </c>
      <c r="R25" s="138"/>
      <c r="S25" s="138"/>
      <c r="T25" s="138"/>
      <c r="U25" s="138"/>
      <c r="V25" s="138"/>
      <c r="W25" s="138"/>
      <c r="X25" s="138"/>
      <c r="Y25" s="138"/>
      <c r="Z25" s="138"/>
      <c r="AA25" s="138"/>
      <c r="AB25" s="138"/>
      <c r="AC25" s="138"/>
      <c r="AD25" s="138"/>
      <c r="AE25" s="138"/>
      <c r="AF25" s="138"/>
      <c r="AG25" s="138"/>
      <c r="AH25" s="138"/>
      <c r="AI25" s="139" t="s">
        <v>131</v>
      </c>
      <c r="AJ25" s="143" t="s">
        <v>132</v>
      </c>
      <c r="AK25" s="139" t="s">
        <v>131</v>
      </c>
      <c r="AL25" s="143" t="s">
        <v>132</v>
      </c>
      <c r="AM25" s="157" t="s">
        <v>188</v>
      </c>
      <c r="AN25" s="157" t="s">
        <v>189</v>
      </c>
      <c r="AO25" s="138" t="s">
        <v>135</v>
      </c>
      <c r="AP25" s="138" t="s">
        <v>136</v>
      </c>
      <c r="AQ25" s="138"/>
    </row>
    <row r="26" s="112" customFormat="1" ht="409" customHeight="1" spans="1:43">
      <c r="A26" s="135">
        <f>SUBTOTAL(103,$D$10:D26)</f>
        <v>16</v>
      </c>
      <c r="B26" s="135" t="s">
        <v>190</v>
      </c>
      <c r="C26" s="143" t="s">
        <v>112</v>
      </c>
      <c r="D26" s="143" t="s">
        <v>191</v>
      </c>
      <c r="E26" s="138" t="s">
        <v>192</v>
      </c>
      <c r="F26" s="135" t="s">
        <v>192</v>
      </c>
      <c r="G26" s="138" t="s">
        <v>8</v>
      </c>
      <c r="H26" s="138" t="s">
        <v>193</v>
      </c>
      <c r="I26" s="138" t="s">
        <v>117</v>
      </c>
      <c r="J26" s="160" t="s">
        <v>194</v>
      </c>
      <c r="K26" s="144">
        <v>147571.7</v>
      </c>
      <c r="L26" s="144">
        <v>17889</v>
      </c>
      <c r="M26" s="144">
        <v>64470</v>
      </c>
      <c r="N26" s="144">
        <v>8599.166</v>
      </c>
      <c r="O26" s="144">
        <f t="shared" si="12"/>
        <v>4178.077839</v>
      </c>
      <c r="P26" s="138">
        <f t="shared" si="13"/>
        <v>6708.3977</v>
      </c>
      <c r="Q26" s="167">
        <v>64.963625</v>
      </c>
      <c r="R26" s="168">
        <v>2222.345914</v>
      </c>
      <c r="S26" s="167">
        <f>N26-Q26-R26-AB26</f>
        <v>4421.088161</v>
      </c>
      <c r="T26" s="167">
        <v>0</v>
      </c>
      <c r="U26" s="167">
        <v>0</v>
      </c>
      <c r="V26" s="167">
        <v>0</v>
      </c>
      <c r="W26" s="167">
        <v>0</v>
      </c>
      <c r="X26" s="167">
        <v>0</v>
      </c>
      <c r="Y26" s="167">
        <v>0</v>
      </c>
      <c r="Z26" s="167">
        <v>0</v>
      </c>
      <c r="AA26" s="167">
        <v>0</v>
      </c>
      <c r="AB26" s="167">
        <v>1890.7683</v>
      </c>
      <c r="AC26" s="138">
        <v>0</v>
      </c>
      <c r="AD26" s="138">
        <v>0</v>
      </c>
      <c r="AE26" s="138">
        <v>0</v>
      </c>
      <c r="AF26" s="138">
        <v>0</v>
      </c>
      <c r="AG26" s="138">
        <v>0</v>
      </c>
      <c r="AH26" s="138">
        <v>0</v>
      </c>
      <c r="AI26" s="139" t="s">
        <v>131</v>
      </c>
      <c r="AJ26" s="143" t="s">
        <v>132</v>
      </c>
      <c r="AK26" s="139" t="s">
        <v>131</v>
      </c>
      <c r="AL26" s="143" t="s">
        <v>132</v>
      </c>
      <c r="AM26" s="182" t="s">
        <v>195</v>
      </c>
      <c r="AN26" s="183" t="s">
        <v>196</v>
      </c>
      <c r="AO26" s="138"/>
      <c r="AP26" s="138"/>
      <c r="AQ26" s="138"/>
    </row>
    <row r="27" s="105" customFormat="1" ht="30" customHeight="1" spans="1:43">
      <c r="A27" s="134" t="s">
        <v>55</v>
      </c>
      <c r="B27" s="133" t="s">
        <v>197</v>
      </c>
      <c r="C27" s="133"/>
      <c r="D27" s="133"/>
      <c r="E27" s="133"/>
      <c r="F27" s="133"/>
      <c r="G27" s="133"/>
      <c r="H27" s="133"/>
      <c r="I27" s="133"/>
      <c r="J27" s="133"/>
      <c r="K27" s="152"/>
      <c r="L27" s="152"/>
      <c r="M27" s="152"/>
      <c r="N27" s="152"/>
      <c r="O27" s="152"/>
      <c r="P27" s="153"/>
      <c r="Q27" s="153"/>
      <c r="R27" s="153"/>
      <c r="S27" s="153"/>
      <c r="T27" s="153"/>
      <c r="U27" s="153"/>
      <c r="V27" s="153"/>
      <c r="W27" s="153"/>
      <c r="X27" s="153"/>
      <c r="Y27" s="153"/>
      <c r="Z27" s="153"/>
      <c r="AA27" s="153"/>
      <c r="AB27" s="153"/>
      <c r="AC27" s="153"/>
      <c r="AD27" s="153"/>
      <c r="AE27" s="153"/>
      <c r="AF27" s="153"/>
      <c r="AG27" s="153"/>
      <c r="AH27" s="153"/>
      <c r="AI27" s="152"/>
      <c r="AJ27" s="152"/>
      <c r="AK27" s="152"/>
      <c r="AL27" s="152"/>
      <c r="AM27" s="152"/>
      <c r="AN27" s="152"/>
      <c r="AO27" s="152"/>
      <c r="AP27" s="152"/>
      <c r="AQ27" s="152"/>
    </row>
    <row r="28" s="105" customFormat="1" ht="30" customHeight="1" spans="1:43">
      <c r="A28" s="134" t="s">
        <v>55</v>
      </c>
      <c r="B28" s="133" t="s">
        <v>198</v>
      </c>
      <c r="C28" s="133"/>
      <c r="D28" s="133"/>
      <c r="E28" s="133"/>
      <c r="F28" s="133"/>
      <c r="G28" s="133"/>
      <c r="H28" s="133"/>
      <c r="I28" s="133"/>
      <c r="J28" s="133"/>
      <c r="K28" s="152">
        <f t="shared" ref="K28:U28" si="14">SUM(K29:K30)</f>
        <v>9188.09</v>
      </c>
      <c r="L28" s="152">
        <f t="shared" si="14"/>
        <v>1080</v>
      </c>
      <c r="M28" s="152">
        <f t="shared" si="14"/>
        <v>4749</v>
      </c>
      <c r="N28" s="152">
        <f t="shared" si="14"/>
        <v>534.47735</v>
      </c>
      <c r="O28" s="152">
        <f t="shared" si="14"/>
        <v>534.47735</v>
      </c>
      <c r="P28" s="153">
        <f t="shared" si="14"/>
        <v>534.47735</v>
      </c>
      <c r="Q28" s="153">
        <f t="shared" si="14"/>
        <v>500</v>
      </c>
      <c r="R28" s="153">
        <f t="shared" si="14"/>
        <v>34.47735</v>
      </c>
      <c r="S28" s="153">
        <f t="shared" si="14"/>
        <v>0</v>
      </c>
      <c r="T28" s="153">
        <f t="shared" si="14"/>
        <v>0</v>
      </c>
      <c r="U28" s="153">
        <f t="shared" si="14"/>
        <v>0</v>
      </c>
      <c r="V28" s="153">
        <f t="shared" ref="V28:AG28" si="15">SUM(V29:V30)</f>
        <v>0</v>
      </c>
      <c r="W28" s="153">
        <f t="shared" si="15"/>
        <v>0</v>
      </c>
      <c r="X28" s="153">
        <f t="shared" si="15"/>
        <v>0</v>
      </c>
      <c r="Y28" s="153">
        <f t="shared" si="15"/>
        <v>0</v>
      </c>
      <c r="Z28" s="153">
        <f t="shared" si="15"/>
        <v>0</v>
      </c>
      <c r="AA28" s="153">
        <f t="shared" si="15"/>
        <v>0</v>
      </c>
      <c r="AB28" s="153">
        <f t="shared" si="15"/>
        <v>0</v>
      </c>
      <c r="AC28" s="153">
        <f t="shared" si="15"/>
        <v>0</v>
      </c>
      <c r="AD28" s="153">
        <f t="shared" si="15"/>
        <v>0</v>
      </c>
      <c r="AE28" s="153">
        <f t="shared" si="15"/>
        <v>0</v>
      </c>
      <c r="AF28" s="153">
        <f t="shared" si="15"/>
        <v>0</v>
      </c>
      <c r="AG28" s="153">
        <f>SUM(AG29:AG29)</f>
        <v>0</v>
      </c>
      <c r="AH28" s="153">
        <f>SUM(AH29:AH29)</f>
        <v>0</v>
      </c>
      <c r="AI28" s="152"/>
      <c r="AJ28" s="152"/>
      <c r="AK28" s="152"/>
      <c r="AL28" s="152"/>
      <c r="AM28" s="152"/>
      <c r="AN28" s="152"/>
      <c r="AO28" s="152"/>
      <c r="AP28" s="152"/>
      <c r="AQ28" s="152"/>
    </row>
    <row r="29" s="113" customFormat="1" ht="211" customHeight="1" spans="1:43">
      <c r="A29" s="138">
        <f>SUBTOTAL(103,$D$10:D29)</f>
        <v>17</v>
      </c>
      <c r="B29" s="144" t="s">
        <v>199</v>
      </c>
      <c r="C29" s="138" t="s">
        <v>58</v>
      </c>
      <c r="D29" s="144" t="s">
        <v>200</v>
      </c>
      <c r="E29" s="138" t="s">
        <v>60</v>
      </c>
      <c r="F29" s="138" t="s">
        <v>201</v>
      </c>
      <c r="G29" s="138" t="s">
        <v>62</v>
      </c>
      <c r="H29" s="138" t="s">
        <v>202</v>
      </c>
      <c r="I29" s="144" t="s">
        <v>77</v>
      </c>
      <c r="J29" s="157" t="s">
        <v>203</v>
      </c>
      <c r="K29" s="144">
        <f>6000+960</f>
        <v>6960</v>
      </c>
      <c r="L29" s="144">
        <v>612</v>
      </c>
      <c r="M29" s="144">
        <v>2768</v>
      </c>
      <c r="N29" s="144">
        <v>500</v>
      </c>
      <c r="O29" s="144">
        <f>Q29+R29+T29+U29+V29+W29+Y29+AA29+AB29+AD29+AE29</f>
        <v>500</v>
      </c>
      <c r="P29" s="138">
        <f>Q29+R29+S29+T29+U29+V29+W29+X29+Y29+Z29</f>
        <v>500</v>
      </c>
      <c r="Q29" s="144">
        <v>500</v>
      </c>
      <c r="R29" s="144"/>
      <c r="S29" s="144"/>
      <c r="T29" s="138"/>
      <c r="U29" s="138"/>
      <c r="V29" s="138"/>
      <c r="W29" s="138"/>
      <c r="X29" s="138"/>
      <c r="Y29" s="138"/>
      <c r="Z29" s="138"/>
      <c r="AA29" s="138"/>
      <c r="AB29" s="138"/>
      <c r="AC29" s="138"/>
      <c r="AD29" s="138"/>
      <c r="AE29" s="138"/>
      <c r="AF29" s="138"/>
      <c r="AG29" s="138"/>
      <c r="AH29" s="138"/>
      <c r="AI29" s="138" t="s">
        <v>85</v>
      </c>
      <c r="AJ29" s="138" t="s">
        <v>86</v>
      </c>
      <c r="AK29" s="138" t="s">
        <v>204</v>
      </c>
      <c r="AL29" s="138" t="s">
        <v>205</v>
      </c>
      <c r="AM29" s="157" t="s">
        <v>206</v>
      </c>
      <c r="AN29" s="157" t="s">
        <v>206</v>
      </c>
      <c r="AO29" s="138" t="s">
        <v>135</v>
      </c>
      <c r="AP29" s="138" t="s">
        <v>136</v>
      </c>
      <c r="AQ29" s="138"/>
    </row>
    <row r="30" s="107" customFormat="1" ht="211" customHeight="1" spans="1:43">
      <c r="A30" s="135">
        <f>SUBTOTAL(103,$D$10:D30)</f>
        <v>18</v>
      </c>
      <c r="B30" s="135" t="s">
        <v>207</v>
      </c>
      <c r="C30" s="135" t="s">
        <v>112</v>
      </c>
      <c r="D30" s="142" t="s">
        <v>208</v>
      </c>
      <c r="E30" s="135" t="s">
        <v>209</v>
      </c>
      <c r="F30" s="135" t="s">
        <v>209</v>
      </c>
      <c r="G30" s="135" t="s">
        <v>62</v>
      </c>
      <c r="H30" s="135" t="s">
        <v>210</v>
      </c>
      <c r="I30" s="144" t="s">
        <v>117</v>
      </c>
      <c r="J30" s="161" t="s">
        <v>211</v>
      </c>
      <c r="K30" s="138">
        <v>2228.09</v>
      </c>
      <c r="L30" s="138">
        <v>468</v>
      </c>
      <c r="M30" s="138">
        <v>1981</v>
      </c>
      <c r="N30" s="144">
        <v>34.47735</v>
      </c>
      <c r="O30" s="144">
        <f>Q30+R30+T30+U30+V30+W30+Y30+AA30+AB30+AD30+AE30</f>
        <v>34.47735</v>
      </c>
      <c r="P30" s="144">
        <f>Q30+R30+S30+T30+U30+V30+W30+X30+Y30+Z30</f>
        <v>34.47735</v>
      </c>
      <c r="Q30" s="167">
        <v>0</v>
      </c>
      <c r="R30" s="169">
        <v>34.47735</v>
      </c>
      <c r="S30" s="167">
        <v>0</v>
      </c>
      <c r="T30" s="167">
        <v>0</v>
      </c>
      <c r="U30" s="167">
        <v>0</v>
      </c>
      <c r="V30" s="167">
        <v>0</v>
      </c>
      <c r="W30" s="167">
        <v>0</v>
      </c>
      <c r="X30" s="170">
        <v>0</v>
      </c>
      <c r="Y30" s="170">
        <v>0</v>
      </c>
      <c r="Z30" s="170">
        <v>0</v>
      </c>
      <c r="AA30" s="170">
        <v>0</v>
      </c>
      <c r="AB30" s="170">
        <v>0</v>
      </c>
      <c r="AC30" s="143">
        <v>0</v>
      </c>
      <c r="AD30" s="143">
        <v>0</v>
      </c>
      <c r="AE30" s="143"/>
      <c r="AF30" s="143"/>
      <c r="AG30" s="139"/>
      <c r="AH30" s="139"/>
      <c r="AI30" s="138" t="s">
        <v>204</v>
      </c>
      <c r="AJ30" s="138" t="s">
        <v>205</v>
      </c>
      <c r="AK30" s="138" t="s">
        <v>204</v>
      </c>
      <c r="AL30" s="138" t="s">
        <v>205</v>
      </c>
      <c r="AM30" s="157" t="s">
        <v>212</v>
      </c>
      <c r="AN30" s="182" t="s">
        <v>122</v>
      </c>
      <c r="AO30" s="138"/>
      <c r="AP30" s="138"/>
      <c r="AQ30" s="138"/>
    </row>
    <row r="31" s="107" customFormat="1" ht="30" customHeight="1" spans="1:43">
      <c r="A31" s="140" t="s">
        <v>55</v>
      </c>
      <c r="B31" s="145" t="s">
        <v>213</v>
      </c>
      <c r="C31" s="145"/>
      <c r="D31" s="145"/>
      <c r="E31" s="145"/>
      <c r="F31" s="145"/>
      <c r="G31" s="145"/>
      <c r="H31" s="145"/>
      <c r="I31" s="145"/>
      <c r="J31" s="145"/>
      <c r="K31" s="154">
        <f t="shared" ref="K31:U31" si="16">SUM(K32:K32)</f>
        <v>1</v>
      </c>
      <c r="L31" s="154">
        <f t="shared" si="16"/>
        <v>4</v>
      </c>
      <c r="M31" s="154">
        <f t="shared" si="16"/>
        <v>5</v>
      </c>
      <c r="N31" s="154">
        <f t="shared" si="16"/>
        <v>395</v>
      </c>
      <c r="O31" s="154">
        <f t="shared" si="16"/>
        <v>395</v>
      </c>
      <c r="P31" s="156">
        <f t="shared" si="16"/>
        <v>395</v>
      </c>
      <c r="Q31" s="156">
        <f t="shared" si="16"/>
        <v>395</v>
      </c>
      <c r="R31" s="156">
        <f t="shared" si="16"/>
        <v>0</v>
      </c>
      <c r="S31" s="156">
        <f t="shared" si="16"/>
        <v>0</v>
      </c>
      <c r="T31" s="156">
        <f t="shared" si="16"/>
        <v>0</v>
      </c>
      <c r="U31" s="156">
        <f t="shared" si="16"/>
        <v>0</v>
      </c>
      <c r="V31" s="156">
        <f t="shared" ref="V31:AI31" si="17">SUM(V32:V32)</f>
        <v>0</v>
      </c>
      <c r="W31" s="156">
        <f t="shared" si="17"/>
        <v>0</v>
      </c>
      <c r="X31" s="156">
        <f t="shared" si="17"/>
        <v>0</v>
      </c>
      <c r="Y31" s="156">
        <f t="shared" si="17"/>
        <v>0</v>
      </c>
      <c r="Z31" s="156">
        <f t="shared" si="17"/>
        <v>0</v>
      </c>
      <c r="AA31" s="156">
        <f t="shared" si="17"/>
        <v>0</v>
      </c>
      <c r="AB31" s="156">
        <f t="shared" si="17"/>
        <v>0</v>
      </c>
      <c r="AC31" s="156">
        <f t="shared" si="17"/>
        <v>0</v>
      </c>
      <c r="AD31" s="156">
        <f t="shared" si="17"/>
        <v>0</v>
      </c>
      <c r="AE31" s="156">
        <f t="shared" si="17"/>
        <v>0</v>
      </c>
      <c r="AF31" s="156">
        <f t="shared" si="17"/>
        <v>0</v>
      </c>
      <c r="AG31" s="156">
        <f t="shared" si="17"/>
        <v>0</v>
      </c>
      <c r="AH31" s="156">
        <f t="shared" si="17"/>
        <v>0</v>
      </c>
      <c r="AI31" s="154"/>
      <c r="AJ31" s="154"/>
      <c r="AK31" s="154"/>
      <c r="AL31" s="154"/>
      <c r="AM31" s="154"/>
      <c r="AN31" s="154"/>
      <c r="AO31" s="154"/>
      <c r="AP31" s="154"/>
      <c r="AQ31" s="154"/>
    </row>
    <row r="32" s="114" customFormat="1" ht="146" customHeight="1" spans="1:43">
      <c r="A32" s="135">
        <f>SUBTOTAL(103,$D$10:D32)</f>
        <v>19</v>
      </c>
      <c r="B32" s="135" t="s">
        <v>214</v>
      </c>
      <c r="C32" s="135" t="s">
        <v>58</v>
      </c>
      <c r="D32" s="135" t="s">
        <v>215</v>
      </c>
      <c r="E32" s="135" t="s">
        <v>60</v>
      </c>
      <c r="F32" s="135" t="s">
        <v>216</v>
      </c>
      <c r="G32" s="135" t="s">
        <v>62</v>
      </c>
      <c r="H32" s="135" t="s">
        <v>217</v>
      </c>
      <c r="I32" s="135" t="s">
        <v>218</v>
      </c>
      <c r="J32" s="136" t="s">
        <v>219</v>
      </c>
      <c r="K32" s="135">
        <v>1</v>
      </c>
      <c r="L32" s="135">
        <v>4</v>
      </c>
      <c r="M32" s="135">
        <v>5</v>
      </c>
      <c r="N32" s="135">
        <v>395</v>
      </c>
      <c r="O32" s="135">
        <f>Q32+R32+T32+U32+V32+W32+Y32+AA32+AB32+AD32+AE32</f>
        <v>395</v>
      </c>
      <c r="P32" s="135">
        <f>Q32+R32+S32+T32+U32+V32+W32+X32+Y32+Z32</f>
        <v>395</v>
      </c>
      <c r="Q32" s="135">
        <v>395</v>
      </c>
      <c r="R32" s="135"/>
      <c r="S32" s="135"/>
      <c r="T32" s="135"/>
      <c r="U32" s="135"/>
      <c r="V32" s="135"/>
      <c r="W32" s="135"/>
      <c r="X32" s="135"/>
      <c r="Y32" s="135"/>
      <c r="Z32" s="135"/>
      <c r="AA32" s="135"/>
      <c r="AB32" s="135"/>
      <c r="AC32" s="135"/>
      <c r="AD32" s="135"/>
      <c r="AE32" s="135"/>
      <c r="AF32" s="135"/>
      <c r="AG32" s="135"/>
      <c r="AH32" s="135"/>
      <c r="AI32" s="135" t="s">
        <v>99</v>
      </c>
      <c r="AJ32" s="135" t="s">
        <v>100</v>
      </c>
      <c r="AK32" s="135" t="s">
        <v>220</v>
      </c>
      <c r="AL32" s="144" t="s">
        <v>221</v>
      </c>
      <c r="AM32" s="136" t="s">
        <v>222</v>
      </c>
      <c r="AN32" s="136" t="s">
        <v>223</v>
      </c>
      <c r="AO32" s="138" t="s">
        <v>135</v>
      </c>
      <c r="AP32" s="138" t="s">
        <v>136</v>
      </c>
      <c r="AQ32" s="139"/>
    </row>
    <row r="33" s="107" customFormat="1" ht="30" customHeight="1" spans="1:43">
      <c r="A33" s="140" t="s">
        <v>55</v>
      </c>
      <c r="B33" s="145" t="s">
        <v>224</v>
      </c>
      <c r="C33" s="145"/>
      <c r="D33" s="145"/>
      <c r="E33" s="145"/>
      <c r="F33" s="145"/>
      <c r="G33" s="145"/>
      <c r="H33" s="145"/>
      <c r="I33" s="145"/>
      <c r="J33" s="145"/>
      <c r="K33" s="154"/>
      <c r="L33" s="154"/>
      <c r="M33" s="154"/>
      <c r="N33" s="154"/>
      <c r="O33" s="154"/>
      <c r="P33" s="156"/>
      <c r="Q33" s="156"/>
      <c r="R33" s="156"/>
      <c r="S33" s="156"/>
      <c r="T33" s="156"/>
      <c r="U33" s="156"/>
      <c r="V33" s="156"/>
      <c r="W33" s="156"/>
      <c r="X33" s="156"/>
      <c r="Y33" s="156"/>
      <c r="Z33" s="156"/>
      <c r="AA33" s="156"/>
      <c r="AB33" s="156"/>
      <c r="AC33" s="156"/>
      <c r="AD33" s="156"/>
      <c r="AE33" s="156"/>
      <c r="AF33" s="156"/>
      <c r="AG33" s="156"/>
      <c r="AH33" s="156"/>
      <c r="AI33" s="154"/>
      <c r="AJ33" s="154"/>
      <c r="AK33" s="154"/>
      <c r="AL33" s="154"/>
      <c r="AM33" s="154"/>
      <c r="AN33" s="154"/>
      <c r="AO33" s="154"/>
      <c r="AP33" s="154"/>
      <c r="AQ33" s="154"/>
    </row>
    <row r="34" s="107" customFormat="1" ht="30" customHeight="1" spans="1:43">
      <c r="A34" s="140" t="s">
        <v>53</v>
      </c>
      <c r="B34" s="145" t="s">
        <v>225</v>
      </c>
      <c r="C34" s="145"/>
      <c r="D34" s="145"/>
      <c r="E34" s="145"/>
      <c r="F34" s="145"/>
      <c r="G34" s="145"/>
      <c r="H34" s="145"/>
      <c r="I34" s="145"/>
      <c r="J34" s="145"/>
      <c r="K34" s="154"/>
      <c r="L34" s="154"/>
      <c r="M34" s="154"/>
      <c r="N34" s="154">
        <f t="shared" ref="N34:U34" si="18">N35+N36+N37+N39</f>
        <v>300</v>
      </c>
      <c r="O34" s="154">
        <f t="shared" si="18"/>
        <v>300</v>
      </c>
      <c r="P34" s="156">
        <f t="shared" si="18"/>
        <v>300</v>
      </c>
      <c r="Q34" s="156">
        <f t="shared" si="18"/>
        <v>300</v>
      </c>
      <c r="R34" s="156">
        <f t="shared" si="18"/>
        <v>0</v>
      </c>
      <c r="S34" s="156">
        <f t="shared" si="18"/>
        <v>0</v>
      </c>
      <c r="T34" s="156">
        <f t="shared" si="18"/>
        <v>0</v>
      </c>
      <c r="U34" s="156">
        <f t="shared" si="18"/>
        <v>0</v>
      </c>
      <c r="V34" s="156">
        <f t="shared" ref="V34:AI34" si="19">V35+V36+V37+V39</f>
        <v>0</v>
      </c>
      <c r="W34" s="156">
        <f t="shared" si="19"/>
        <v>0</v>
      </c>
      <c r="X34" s="156">
        <f t="shared" si="19"/>
        <v>0</v>
      </c>
      <c r="Y34" s="156">
        <f t="shared" si="19"/>
        <v>0</v>
      </c>
      <c r="Z34" s="156">
        <f t="shared" si="19"/>
        <v>0</v>
      </c>
      <c r="AA34" s="156">
        <f t="shared" si="19"/>
        <v>0</v>
      </c>
      <c r="AB34" s="156">
        <f t="shared" si="19"/>
        <v>0</v>
      </c>
      <c r="AC34" s="156">
        <f t="shared" si="19"/>
        <v>0</v>
      </c>
      <c r="AD34" s="156">
        <f t="shared" si="19"/>
        <v>0</v>
      </c>
      <c r="AE34" s="156">
        <f t="shared" si="19"/>
        <v>0</v>
      </c>
      <c r="AF34" s="156">
        <f t="shared" si="19"/>
        <v>0</v>
      </c>
      <c r="AG34" s="156">
        <f t="shared" si="19"/>
        <v>0</v>
      </c>
      <c r="AH34" s="156">
        <f t="shared" si="19"/>
        <v>0</v>
      </c>
      <c r="AI34" s="154"/>
      <c r="AJ34" s="154"/>
      <c r="AK34" s="154"/>
      <c r="AL34" s="154"/>
      <c r="AM34" s="154"/>
      <c r="AN34" s="154"/>
      <c r="AO34" s="154"/>
      <c r="AP34" s="154"/>
      <c r="AQ34" s="154"/>
    </row>
    <row r="35" s="107" customFormat="1" ht="30" customHeight="1" spans="1:43">
      <c r="A35" s="140" t="s">
        <v>55</v>
      </c>
      <c r="B35" s="145" t="s">
        <v>226</v>
      </c>
      <c r="C35" s="145"/>
      <c r="D35" s="145"/>
      <c r="E35" s="145"/>
      <c r="F35" s="145"/>
      <c r="G35" s="145"/>
      <c r="H35" s="145"/>
      <c r="I35" s="145"/>
      <c r="J35" s="145"/>
      <c r="K35" s="154"/>
      <c r="L35" s="154"/>
      <c r="M35" s="154"/>
      <c r="N35" s="154"/>
      <c r="O35" s="154"/>
      <c r="P35" s="156"/>
      <c r="Q35" s="156"/>
      <c r="R35" s="156"/>
      <c r="S35" s="156"/>
      <c r="T35" s="156"/>
      <c r="U35" s="156"/>
      <c r="V35" s="156"/>
      <c r="W35" s="156"/>
      <c r="X35" s="156"/>
      <c r="Y35" s="156"/>
      <c r="Z35" s="156"/>
      <c r="AA35" s="156"/>
      <c r="AB35" s="156"/>
      <c r="AC35" s="156"/>
      <c r="AD35" s="156"/>
      <c r="AE35" s="156"/>
      <c r="AF35" s="156"/>
      <c r="AG35" s="156"/>
      <c r="AH35" s="156"/>
      <c r="AI35" s="154"/>
      <c r="AJ35" s="154"/>
      <c r="AK35" s="154"/>
      <c r="AL35" s="154"/>
      <c r="AM35" s="154"/>
      <c r="AN35" s="154"/>
      <c r="AO35" s="154"/>
      <c r="AP35" s="154"/>
      <c r="AQ35" s="154"/>
    </row>
    <row r="36" s="107" customFormat="1" ht="30" customHeight="1" spans="1:43">
      <c r="A36" s="140" t="s">
        <v>55</v>
      </c>
      <c r="B36" s="145" t="s">
        <v>227</v>
      </c>
      <c r="C36" s="145"/>
      <c r="D36" s="145"/>
      <c r="E36" s="145"/>
      <c r="F36" s="145"/>
      <c r="G36" s="145"/>
      <c r="H36" s="145"/>
      <c r="I36" s="145"/>
      <c r="J36" s="145"/>
      <c r="K36" s="154"/>
      <c r="L36" s="154"/>
      <c r="M36" s="154"/>
      <c r="N36" s="154"/>
      <c r="O36" s="154"/>
      <c r="P36" s="156"/>
      <c r="Q36" s="156"/>
      <c r="R36" s="156"/>
      <c r="S36" s="156"/>
      <c r="T36" s="156"/>
      <c r="U36" s="156"/>
      <c r="V36" s="156"/>
      <c r="W36" s="156"/>
      <c r="X36" s="156"/>
      <c r="Y36" s="156"/>
      <c r="Z36" s="156"/>
      <c r="AA36" s="156"/>
      <c r="AB36" s="156"/>
      <c r="AC36" s="156"/>
      <c r="AD36" s="156"/>
      <c r="AE36" s="156"/>
      <c r="AF36" s="156"/>
      <c r="AG36" s="156"/>
      <c r="AH36" s="156"/>
      <c r="AI36" s="154"/>
      <c r="AJ36" s="154"/>
      <c r="AK36" s="154"/>
      <c r="AL36" s="154"/>
      <c r="AM36" s="154"/>
      <c r="AN36" s="154"/>
      <c r="AO36" s="154"/>
      <c r="AP36" s="154"/>
      <c r="AQ36" s="154"/>
    </row>
    <row r="37" s="107" customFormat="1" ht="30" customHeight="1" spans="1:43">
      <c r="A37" s="140" t="s">
        <v>55</v>
      </c>
      <c r="B37" s="145" t="s">
        <v>228</v>
      </c>
      <c r="C37" s="145"/>
      <c r="D37" s="145"/>
      <c r="E37" s="145"/>
      <c r="F37" s="145"/>
      <c r="G37" s="145"/>
      <c r="H37" s="145"/>
      <c r="I37" s="145"/>
      <c r="J37" s="145"/>
      <c r="K37" s="156">
        <f t="shared" ref="K37:U37" si="20">SUM(K38:K38)</f>
        <v>1000</v>
      </c>
      <c r="L37" s="156">
        <f t="shared" si="20"/>
        <v>12</v>
      </c>
      <c r="M37" s="156">
        <f t="shared" si="20"/>
        <v>38</v>
      </c>
      <c r="N37" s="156">
        <f t="shared" si="20"/>
        <v>300</v>
      </c>
      <c r="O37" s="156">
        <f t="shared" si="20"/>
        <v>300</v>
      </c>
      <c r="P37" s="156">
        <f t="shared" si="20"/>
        <v>300</v>
      </c>
      <c r="Q37" s="156">
        <f t="shared" si="20"/>
        <v>300</v>
      </c>
      <c r="R37" s="156">
        <f t="shared" si="20"/>
        <v>0</v>
      </c>
      <c r="S37" s="156">
        <f t="shared" si="20"/>
        <v>0</v>
      </c>
      <c r="T37" s="156">
        <f t="shared" si="20"/>
        <v>0</v>
      </c>
      <c r="U37" s="156">
        <f t="shared" si="20"/>
        <v>0</v>
      </c>
      <c r="V37" s="156">
        <f t="shared" ref="V37:AI37" si="21">SUM(V38:V38)</f>
        <v>0</v>
      </c>
      <c r="W37" s="156">
        <f t="shared" si="21"/>
        <v>0</v>
      </c>
      <c r="X37" s="156">
        <f t="shared" si="21"/>
        <v>0</v>
      </c>
      <c r="Y37" s="156">
        <f t="shared" si="21"/>
        <v>0</v>
      </c>
      <c r="Z37" s="156">
        <f t="shared" si="21"/>
        <v>0</v>
      </c>
      <c r="AA37" s="156">
        <f t="shared" si="21"/>
        <v>0</v>
      </c>
      <c r="AB37" s="156">
        <f t="shared" si="21"/>
        <v>0</v>
      </c>
      <c r="AC37" s="156">
        <f t="shared" si="21"/>
        <v>0</v>
      </c>
      <c r="AD37" s="156">
        <f t="shared" si="21"/>
        <v>0</v>
      </c>
      <c r="AE37" s="156">
        <f t="shared" si="21"/>
        <v>0</v>
      </c>
      <c r="AF37" s="156">
        <f t="shared" si="21"/>
        <v>0</v>
      </c>
      <c r="AG37" s="156">
        <f t="shared" si="21"/>
        <v>0</v>
      </c>
      <c r="AH37" s="156">
        <f t="shared" si="21"/>
        <v>0</v>
      </c>
      <c r="AI37" s="156"/>
      <c r="AJ37" s="154"/>
      <c r="AK37" s="156"/>
      <c r="AL37" s="154"/>
      <c r="AM37" s="156"/>
      <c r="AN37" s="156"/>
      <c r="AO37" s="156"/>
      <c r="AP37" s="156"/>
      <c r="AQ37" s="156"/>
    </row>
    <row r="38" s="115" customFormat="1" ht="230" customHeight="1" spans="1:43">
      <c r="A38" s="135">
        <f>SUBTOTAL(103,$D$10:D38)</f>
        <v>20</v>
      </c>
      <c r="B38" s="136" t="s">
        <v>229</v>
      </c>
      <c r="C38" s="138" t="s">
        <v>58</v>
      </c>
      <c r="D38" s="135" t="s">
        <v>230</v>
      </c>
      <c r="E38" s="144" t="s">
        <v>60</v>
      </c>
      <c r="F38" s="138" t="s">
        <v>231</v>
      </c>
      <c r="G38" s="135" t="s">
        <v>62</v>
      </c>
      <c r="H38" s="138" t="s">
        <v>232</v>
      </c>
      <c r="I38" s="143" t="s">
        <v>156</v>
      </c>
      <c r="J38" s="137" t="s">
        <v>233</v>
      </c>
      <c r="K38" s="138">
        <v>1000</v>
      </c>
      <c r="L38" s="138">
        <v>12</v>
      </c>
      <c r="M38" s="138">
        <v>38</v>
      </c>
      <c r="N38" s="144">
        <v>300</v>
      </c>
      <c r="O38" s="144">
        <f>Q38+R38+T38+U38+V38+W38+Y38+AA38+AB38+AD38+AE38</f>
        <v>300</v>
      </c>
      <c r="P38" s="138">
        <f>Q38+R38+S38+T38+U38+V38+W38+X38+Y38+Z38</f>
        <v>300</v>
      </c>
      <c r="Q38" s="138">
        <v>300</v>
      </c>
      <c r="R38" s="138"/>
      <c r="S38" s="138"/>
      <c r="T38" s="138"/>
      <c r="U38" s="138"/>
      <c r="V38" s="138"/>
      <c r="W38" s="138"/>
      <c r="X38" s="138"/>
      <c r="Y38" s="138"/>
      <c r="Z38" s="138"/>
      <c r="AA38" s="138"/>
      <c r="AB38" s="138"/>
      <c r="AC38" s="138"/>
      <c r="AD38" s="138"/>
      <c r="AE38" s="138"/>
      <c r="AF38" s="138"/>
      <c r="AG38" s="138"/>
      <c r="AH38" s="138"/>
      <c r="AI38" s="138" t="s">
        <v>92</v>
      </c>
      <c r="AJ38" s="138" t="s">
        <v>93</v>
      </c>
      <c r="AK38" s="138" t="s">
        <v>234</v>
      </c>
      <c r="AL38" s="144" t="s">
        <v>235</v>
      </c>
      <c r="AM38" s="157" t="s">
        <v>236</v>
      </c>
      <c r="AN38" s="162" t="s">
        <v>237</v>
      </c>
      <c r="AO38" s="185" t="s">
        <v>72</v>
      </c>
      <c r="AP38" s="185" t="s">
        <v>73</v>
      </c>
      <c r="AQ38" s="185"/>
    </row>
    <row r="39" s="105" customFormat="1" ht="30" customHeight="1" spans="1:43">
      <c r="A39" s="134" t="s">
        <v>55</v>
      </c>
      <c r="B39" s="133" t="s">
        <v>238</v>
      </c>
      <c r="C39" s="133"/>
      <c r="D39" s="133"/>
      <c r="E39" s="133"/>
      <c r="F39" s="133"/>
      <c r="G39" s="133"/>
      <c r="H39" s="133"/>
      <c r="I39" s="133"/>
      <c r="J39" s="133"/>
      <c r="K39" s="152"/>
      <c r="L39" s="152"/>
      <c r="M39" s="152"/>
      <c r="N39" s="152"/>
      <c r="O39" s="152"/>
      <c r="P39" s="153"/>
      <c r="Q39" s="153"/>
      <c r="R39" s="153"/>
      <c r="S39" s="153"/>
      <c r="T39" s="153"/>
      <c r="U39" s="153"/>
      <c r="V39" s="153"/>
      <c r="W39" s="153"/>
      <c r="X39" s="153"/>
      <c r="Y39" s="153"/>
      <c r="Z39" s="153"/>
      <c r="AA39" s="153"/>
      <c r="AB39" s="153"/>
      <c r="AC39" s="153"/>
      <c r="AD39" s="153"/>
      <c r="AE39" s="153"/>
      <c r="AF39" s="153"/>
      <c r="AG39" s="153"/>
      <c r="AH39" s="153"/>
      <c r="AI39" s="152"/>
      <c r="AJ39" s="152"/>
      <c r="AK39" s="152"/>
      <c r="AL39" s="152"/>
      <c r="AM39" s="152"/>
      <c r="AN39" s="152"/>
      <c r="AO39" s="152"/>
      <c r="AP39" s="152"/>
      <c r="AQ39" s="152"/>
    </row>
    <row r="40" s="105" customFormat="1" ht="30" customHeight="1" spans="1:43">
      <c r="A40" s="134" t="s">
        <v>53</v>
      </c>
      <c r="B40" s="133" t="s">
        <v>239</v>
      </c>
      <c r="C40" s="133"/>
      <c r="D40" s="133"/>
      <c r="E40" s="133"/>
      <c r="F40" s="133"/>
      <c r="G40" s="133"/>
      <c r="H40" s="133"/>
      <c r="I40" s="133"/>
      <c r="J40" s="133"/>
      <c r="K40" s="152"/>
      <c r="L40" s="152"/>
      <c r="M40" s="152"/>
      <c r="N40" s="152">
        <f t="shared" ref="N40:U40" si="22">N41+N48+N54</f>
        <v>35541.59</v>
      </c>
      <c r="O40" s="152">
        <f t="shared" si="22"/>
        <v>27438.22</v>
      </c>
      <c r="P40" s="153">
        <f t="shared" si="22"/>
        <v>25210.56</v>
      </c>
      <c r="Q40" s="153">
        <f t="shared" si="22"/>
        <v>20070.113264</v>
      </c>
      <c r="R40" s="153">
        <f t="shared" si="22"/>
        <v>2167.176736</v>
      </c>
      <c r="S40" s="153">
        <f t="shared" si="22"/>
        <v>2398.27</v>
      </c>
      <c r="T40" s="153">
        <f t="shared" si="22"/>
        <v>500</v>
      </c>
      <c r="U40" s="153">
        <f t="shared" si="22"/>
        <v>0</v>
      </c>
      <c r="V40" s="153">
        <f t="shared" ref="V40:AI40" si="23">V41+V48+V54</f>
        <v>0</v>
      </c>
      <c r="W40" s="153">
        <f t="shared" si="23"/>
        <v>0</v>
      </c>
      <c r="X40" s="153">
        <f t="shared" si="23"/>
        <v>0</v>
      </c>
      <c r="Y40" s="153">
        <f t="shared" si="23"/>
        <v>69</v>
      </c>
      <c r="Z40" s="153">
        <f t="shared" si="23"/>
        <v>6</v>
      </c>
      <c r="AA40" s="153">
        <f t="shared" si="23"/>
        <v>2175.93</v>
      </c>
      <c r="AB40" s="153">
        <f t="shared" si="23"/>
        <v>2456</v>
      </c>
      <c r="AC40" s="153">
        <f t="shared" si="23"/>
        <v>5699.1</v>
      </c>
      <c r="AD40" s="153">
        <f t="shared" si="23"/>
        <v>0</v>
      </c>
      <c r="AE40" s="153">
        <f t="shared" si="23"/>
        <v>0</v>
      </c>
      <c r="AF40" s="153">
        <f t="shared" si="23"/>
        <v>0</v>
      </c>
      <c r="AG40" s="153">
        <f t="shared" si="23"/>
        <v>0</v>
      </c>
      <c r="AH40" s="153">
        <f t="shared" si="23"/>
        <v>0</v>
      </c>
      <c r="AI40" s="152"/>
      <c r="AJ40" s="152"/>
      <c r="AK40" s="152"/>
      <c r="AL40" s="152"/>
      <c r="AM40" s="152"/>
      <c r="AN40" s="152"/>
      <c r="AO40" s="152"/>
      <c r="AP40" s="152"/>
      <c r="AQ40" s="152"/>
    </row>
    <row r="41" s="105" customFormat="1" ht="30" customHeight="1" spans="1:43">
      <c r="A41" s="134" t="s">
        <v>55</v>
      </c>
      <c r="B41" s="133" t="s">
        <v>240</v>
      </c>
      <c r="C41" s="133"/>
      <c r="D41" s="133"/>
      <c r="E41" s="133"/>
      <c r="F41" s="133"/>
      <c r="G41" s="133"/>
      <c r="H41" s="133"/>
      <c r="I41" s="133"/>
      <c r="J41" s="133"/>
      <c r="K41" s="152">
        <f t="shared" ref="K41:U41" si="24">SUM(K42:K47)</f>
        <v>36.583</v>
      </c>
      <c r="L41" s="152">
        <f t="shared" si="24"/>
        <v>60153</v>
      </c>
      <c r="M41" s="152">
        <f t="shared" si="24"/>
        <v>235041</v>
      </c>
      <c r="N41" s="152">
        <f t="shared" si="24"/>
        <v>3334.49</v>
      </c>
      <c r="O41" s="152">
        <f t="shared" si="24"/>
        <v>1952.22</v>
      </c>
      <c r="P41" s="153">
        <f t="shared" si="24"/>
        <v>3334.49</v>
      </c>
      <c r="Q41" s="153">
        <f t="shared" si="24"/>
        <v>1452.22</v>
      </c>
      <c r="R41" s="153">
        <f t="shared" si="24"/>
        <v>0</v>
      </c>
      <c r="S41" s="153">
        <f t="shared" si="24"/>
        <v>1382.27</v>
      </c>
      <c r="T41" s="153">
        <f t="shared" si="24"/>
        <v>500</v>
      </c>
      <c r="U41" s="153">
        <f t="shared" si="24"/>
        <v>0</v>
      </c>
      <c r="V41" s="153">
        <f t="shared" ref="V41:AI41" si="25">SUM(V42:V47)</f>
        <v>0</v>
      </c>
      <c r="W41" s="153">
        <f t="shared" si="25"/>
        <v>0</v>
      </c>
      <c r="X41" s="153">
        <f t="shared" si="25"/>
        <v>0</v>
      </c>
      <c r="Y41" s="153">
        <f t="shared" si="25"/>
        <v>0</v>
      </c>
      <c r="Z41" s="153">
        <f t="shared" si="25"/>
        <v>0</v>
      </c>
      <c r="AA41" s="153">
        <f t="shared" si="25"/>
        <v>0</v>
      </c>
      <c r="AB41" s="153">
        <f t="shared" si="25"/>
        <v>0</v>
      </c>
      <c r="AC41" s="153">
        <f t="shared" si="25"/>
        <v>0</v>
      </c>
      <c r="AD41" s="153">
        <f t="shared" si="25"/>
        <v>0</v>
      </c>
      <c r="AE41" s="153">
        <f t="shared" si="25"/>
        <v>0</v>
      </c>
      <c r="AF41" s="153">
        <f t="shared" si="25"/>
        <v>0</v>
      </c>
      <c r="AG41" s="153">
        <f t="shared" si="25"/>
        <v>0</v>
      </c>
      <c r="AH41" s="153">
        <f t="shared" si="25"/>
        <v>0</v>
      </c>
      <c r="AI41" s="152"/>
      <c r="AJ41" s="152"/>
      <c r="AK41" s="152"/>
      <c r="AL41" s="152"/>
      <c r="AM41" s="152"/>
      <c r="AN41" s="152"/>
      <c r="AO41" s="152"/>
      <c r="AP41" s="152"/>
      <c r="AQ41" s="152"/>
    </row>
    <row r="42" s="116" customFormat="1" ht="232" customHeight="1" spans="1:43">
      <c r="A42" s="138">
        <f>SUBTOTAL(103,$D$10:D42)</f>
        <v>21</v>
      </c>
      <c r="B42" s="144" t="s">
        <v>241</v>
      </c>
      <c r="C42" s="144" t="s">
        <v>58</v>
      </c>
      <c r="D42" s="144" t="s">
        <v>242</v>
      </c>
      <c r="E42" s="138" t="s">
        <v>243</v>
      </c>
      <c r="F42" s="138" t="s">
        <v>244</v>
      </c>
      <c r="G42" s="138" t="s">
        <v>245</v>
      </c>
      <c r="H42" s="138" t="s">
        <v>246</v>
      </c>
      <c r="I42" s="144" t="s">
        <v>247</v>
      </c>
      <c r="J42" s="158" t="s">
        <v>248</v>
      </c>
      <c r="K42" s="138">
        <v>6.58</v>
      </c>
      <c r="L42" s="138">
        <v>239</v>
      </c>
      <c r="M42" s="138">
        <v>897</v>
      </c>
      <c r="N42" s="144">
        <v>764.61</v>
      </c>
      <c r="O42" s="144">
        <f t="shared" ref="O42:O47" si="26">Q42+R42+T42+U42+V42+W42+Y42+AA42+AB42+AD42+AE42</f>
        <v>764.61</v>
      </c>
      <c r="P42" s="138">
        <f t="shared" ref="P42:P47" si="27">Q42+R42+S42+T42+U42+V42+W42+X42+Y42+Z42</f>
        <v>764.61</v>
      </c>
      <c r="Q42" s="144">
        <v>764.61</v>
      </c>
      <c r="R42" s="144"/>
      <c r="S42" s="138"/>
      <c r="T42" s="138"/>
      <c r="U42" s="138"/>
      <c r="V42" s="138"/>
      <c r="W42" s="138"/>
      <c r="X42" s="138"/>
      <c r="Y42" s="138"/>
      <c r="Z42" s="138"/>
      <c r="AA42" s="138"/>
      <c r="AB42" s="138"/>
      <c r="AC42" s="138"/>
      <c r="AD42" s="138"/>
      <c r="AE42" s="138"/>
      <c r="AF42" s="138"/>
      <c r="AG42" s="138"/>
      <c r="AH42" s="138"/>
      <c r="AI42" s="138" t="s">
        <v>249</v>
      </c>
      <c r="AJ42" s="138" t="s">
        <v>250</v>
      </c>
      <c r="AK42" s="138" t="s">
        <v>249</v>
      </c>
      <c r="AL42" s="138" t="s">
        <v>250</v>
      </c>
      <c r="AM42" s="157" t="s">
        <v>251</v>
      </c>
      <c r="AN42" s="162" t="s">
        <v>252</v>
      </c>
      <c r="AO42" s="138" t="s">
        <v>135</v>
      </c>
      <c r="AP42" s="138" t="s">
        <v>144</v>
      </c>
      <c r="AQ42" s="135"/>
    </row>
    <row r="43" s="117" customFormat="1" ht="245" customHeight="1" spans="1:43">
      <c r="A43" s="135">
        <f>SUBTOTAL(103,$D$10:D43)</f>
        <v>22</v>
      </c>
      <c r="B43" s="135" t="s">
        <v>253</v>
      </c>
      <c r="C43" s="135" t="s">
        <v>58</v>
      </c>
      <c r="D43" s="135" t="s">
        <v>254</v>
      </c>
      <c r="E43" s="135" t="s">
        <v>243</v>
      </c>
      <c r="F43" s="135" t="s">
        <v>244</v>
      </c>
      <c r="G43" s="135" t="s">
        <v>62</v>
      </c>
      <c r="H43" s="135" t="s">
        <v>255</v>
      </c>
      <c r="I43" s="135" t="s">
        <v>169</v>
      </c>
      <c r="J43" s="137" t="s">
        <v>256</v>
      </c>
      <c r="K43" s="138">
        <v>2</v>
      </c>
      <c r="L43" s="144">
        <v>30</v>
      </c>
      <c r="M43" s="144">
        <v>30</v>
      </c>
      <c r="N43" s="144">
        <v>200</v>
      </c>
      <c r="O43" s="144">
        <f t="shared" si="26"/>
        <v>200</v>
      </c>
      <c r="P43" s="138">
        <f t="shared" si="27"/>
        <v>200</v>
      </c>
      <c r="Q43" s="138"/>
      <c r="R43" s="138"/>
      <c r="S43" s="138"/>
      <c r="T43" s="144">
        <v>200</v>
      </c>
      <c r="U43" s="144"/>
      <c r="V43" s="138"/>
      <c r="W43" s="138"/>
      <c r="X43" s="138"/>
      <c r="Y43" s="138"/>
      <c r="Z43" s="138"/>
      <c r="AA43" s="138"/>
      <c r="AB43" s="138"/>
      <c r="AC43" s="138"/>
      <c r="AD43" s="138"/>
      <c r="AE43" s="138"/>
      <c r="AF43" s="144"/>
      <c r="AG43" s="138"/>
      <c r="AH43" s="138"/>
      <c r="AI43" s="138" t="s">
        <v>257</v>
      </c>
      <c r="AJ43" s="138" t="s">
        <v>258</v>
      </c>
      <c r="AK43" s="138" t="s">
        <v>259</v>
      </c>
      <c r="AL43" s="138" t="s">
        <v>260</v>
      </c>
      <c r="AM43" s="184" t="s">
        <v>261</v>
      </c>
      <c r="AN43" s="184" t="s">
        <v>262</v>
      </c>
      <c r="AO43" s="138" t="s">
        <v>135</v>
      </c>
      <c r="AP43" s="138" t="s">
        <v>136</v>
      </c>
      <c r="AQ43" s="139"/>
    </row>
    <row r="44" s="117" customFormat="1" ht="245" customHeight="1" spans="1:43">
      <c r="A44" s="135">
        <f>SUBTOTAL(103,$D$10:D44)</f>
        <v>23</v>
      </c>
      <c r="B44" s="135" t="s">
        <v>263</v>
      </c>
      <c r="C44" s="135" t="s">
        <v>58</v>
      </c>
      <c r="D44" s="135" t="s">
        <v>264</v>
      </c>
      <c r="E44" s="135" t="s">
        <v>243</v>
      </c>
      <c r="F44" s="135" t="s">
        <v>244</v>
      </c>
      <c r="G44" s="135" t="s">
        <v>62</v>
      </c>
      <c r="H44" s="135" t="s">
        <v>265</v>
      </c>
      <c r="I44" s="135" t="s">
        <v>77</v>
      </c>
      <c r="J44" s="137" t="s">
        <v>266</v>
      </c>
      <c r="K44" s="138">
        <v>3</v>
      </c>
      <c r="L44" s="144">
        <v>186</v>
      </c>
      <c r="M44" s="144">
        <v>715</v>
      </c>
      <c r="N44" s="144">
        <v>300</v>
      </c>
      <c r="O44" s="144">
        <f t="shared" si="26"/>
        <v>300</v>
      </c>
      <c r="P44" s="138">
        <f t="shared" si="27"/>
        <v>300</v>
      </c>
      <c r="Q44" s="138"/>
      <c r="R44" s="138"/>
      <c r="S44" s="138"/>
      <c r="T44" s="144">
        <v>300</v>
      </c>
      <c r="U44" s="144"/>
      <c r="V44" s="138"/>
      <c r="W44" s="138"/>
      <c r="X44" s="138"/>
      <c r="Y44" s="138"/>
      <c r="Z44" s="138"/>
      <c r="AA44" s="138"/>
      <c r="AB44" s="138"/>
      <c r="AC44" s="138"/>
      <c r="AD44" s="138"/>
      <c r="AE44" s="138"/>
      <c r="AF44" s="144"/>
      <c r="AG44" s="138"/>
      <c r="AH44" s="138"/>
      <c r="AI44" s="138" t="s">
        <v>267</v>
      </c>
      <c r="AJ44" s="138" t="s">
        <v>268</v>
      </c>
      <c r="AK44" s="138" t="s">
        <v>259</v>
      </c>
      <c r="AL44" s="138" t="s">
        <v>260</v>
      </c>
      <c r="AM44" s="184" t="s">
        <v>269</v>
      </c>
      <c r="AN44" s="184" t="s">
        <v>270</v>
      </c>
      <c r="AO44" s="138" t="s">
        <v>135</v>
      </c>
      <c r="AP44" s="138" t="s">
        <v>136</v>
      </c>
      <c r="AQ44" s="139"/>
    </row>
    <row r="45" s="113" customFormat="1" ht="283" customHeight="1" spans="1:43">
      <c r="A45" s="138">
        <f>SUBTOTAL(103,$D$10:D45)</f>
        <v>24</v>
      </c>
      <c r="B45" s="144" t="s">
        <v>271</v>
      </c>
      <c r="C45" s="138" t="s">
        <v>58</v>
      </c>
      <c r="D45" s="144" t="s">
        <v>272</v>
      </c>
      <c r="E45" s="138" t="s">
        <v>60</v>
      </c>
      <c r="F45" s="138" t="s">
        <v>201</v>
      </c>
      <c r="G45" s="138" t="s">
        <v>62</v>
      </c>
      <c r="H45" s="138" t="s">
        <v>127</v>
      </c>
      <c r="I45" s="144" t="s">
        <v>273</v>
      </c>
      <c r="J45" s="162" t="s">
        <v>274</v>
      </c>
      <c r="K45" s="144">
        <v>3.5</v>
      </c>
      <c r="L45" s="144">
        <v>143</v>
      </c>
      <c r="M45" s="144">
        <v>500</v>
      </c>
      <c r="N45" s="144">
        <v>387.61</v>
      </c>
      <c r="O45" s="144">
        <f t="shared" si="26"/>
        <v>387.61</v>
      </c>
      <c r="P45" s="138">
        <f t="shared" si="27"/>
        <v>387.61</v>
      </c>
      <c r="Q45" s="144">
        <v>387.61</v>
      </c>
      <c r="R45" s="144"/>
      <c r="S45" s="144"/>
      <c r="T45" s="138"/>
      <c r="U45" s="138"/>
      <c r="V45" s="138"/>
      <c r="W45" s="138"/>
      <c r="X45" s="138"/>
      <c r="Y45" s="138"/>
      <c r="Z45" s="138"/>
      <c r="AA45" s="138"/>
      <c r="AB45" s="138"/>
      <c r="AC45" s="138"/>
      <c r="AD45" s="138"/>
      <c r="AE45" s="138"/>
      <c r="AF45" s="138"/>
      <c r="AG45" s="138"/>
      <c r="AH45" s="138"/>
      <c r="AI45" s="138" t="s">
        <v>249</v>
      </c>
      <c r="AJ45" s="138" t="s">
        <v>250</v>
      </c>
      <c r="AK45" s="138" t="s">
        <v>249</v>
      </c>
      <c r="AL45" s="138" t="s">
        <v>250</v>
      </c>
      <c r="AM45" s="182" t="s">
        <v>275</v>
      </c>
      <c r="AN45" s="162" t="s">
        <v>276</v>
      </c>
      <c r="AO45" s="138" t="s">
        <v>135</v>
      </c>
      <c r="AP45" s="138" t="s">
        <v>136</v>
      </c>
      <c r="AQ45" s="138"/>
    </row>
    <row r="46" s="116" customFormat="1" ht="235" customHeight="1" spans="1:43">
      <c r="A46" s="135">
        <f>SUBTOTAL(103,$D$10:D46)</f>
        <v>25</v>
      </c>
      <c r="B46" s="144" t="s">
        <v>277</v>
      </c>
      <c r="C46" s="144">
        <v>2024</v>
      </c>
      <c r="D46" s="144" t="s">
        <v>278</v>
      </c>
      <c r="E46" s="138" t="s">
        <v>243</v>
      </c>
      <c r="F46" s="138" t="s">
        <v>244</v>
      </c>
      <c r="G46" s="138" t="s">
        <v>62</v>
      </c>
      <c r="H46" s="138" t="s">
        <v>279</v>
      </c>
      <c r="I46" s="138" t="s">
        <v>77</v>
      </c>
      <c r="J46" s="157" t="s">
        <v>280</v>
      </c>
      <c r="K46" s="138">
        <v>11.503</v>
      </c>
      <c r="L46" s="138">
        <v>236</v>
      </c>
      <c r="M46" s="138">
        <v>950</v>
      </c>
      <c r="N46" s="144">
        <v>1382.27</v>
      </c>
      <c r="O46" s="144">
        <f t="shared" si="26"/>
        <v>0</v>
      </c>
      <c r="P46" s="138">
        <f t="shared" si="27"/>
        <v>1382.27</v>
      </c>
      <c r="Q46" s="144"/>
      <c r="R46" s="144"/>
      <c r="S46" s="138">
        <v>1382.27</v>
      </c>
      <c r="T46" s="138"/>
      <c r="U46" s="138"/>
      <c r="V46" s="138"/>
      <c r="W46" s="138"/>
      <c r="X46" s="138"/>
      <c r="Y46" s="138"/>
      <c r="Z46" s="138"/>
      <c r="AA46" s="138"/>
      <c r="AB46" s="138"/>
      <c r="AC46" s="138"/>
      <c r="AD46" s="138"/>
      <c r="AE46" s="138"/>
      <c r="AF46" s="138"/>
      <c r="AG46" s="138"/>
      <c r="AH46" s="138"/>
      <c r="AI46" s="138" t="s">
        <v>249</v>
      </c>
      <c r="AJ46" s="138" t="s">
        <v>250</v>
      </c>
      <c r="AK46" s="138" t="s">
        <v>249</v>
      </c>
      <c r="AL46" s="138" t="s">
        <v>250</v>
      </c>
      <c r="AM46" s="157" t="s">
        <v>281</v>
      </c>
      <c r="AN46" s="157" t="s">
        <v>282</v>
      </c>
      <c r="AO46" s="138" t="s">
        <v>135</v>
      </c>
      <c r="AP46" s="138" t="s">
        <v>136</v>
      </c>
      <c r="AQ46" s="135"/>
    </row>
    <row r="47" s="116" customFormat="1" ht="220" customHeight="1" spans="1:43">
      <c r="A47" s="135">
        <f>SUBTOTAL(103,$D$10:D47)</f>
        <v>26</v>
      </c>
      <c r="B47" s="144" t="s">
        <v>283</v>
      </c>
      <c r="C47" s="144">
        <v>2024</v>
      </c>
      <c r="D47" s="144" t="s">
        <v>284</v>
      </c>
      <c r="E47" s="138" t="s">
        <v>243</v>
      </c>
      <c r="F47" s="138" t="s">
        <v>244</v>
      </c>
      <c r="G47" s="138" t="s">
        <v>62</v>
      </c>
      <c r="H47" s="138" t="s">
        <v>285</v>
      </c>
      <c r="I47" s="138" t="s">
        <v>77</v>
      </c>
      <c r="J47" s="162" t="s">
        <v>286</v>
      </c>
      <c r="K47" s="138">
        <v>10</v>
      </c>
      <c r="L47" s="138">
        <v>59319</v>
      </c>
      <c r="M47" s="138">
        <v>231949</v>
      </c>
      <c r="N47" s="144">
        <v>300</v>
      </c>
      <c r="O47" s="144">
        <f t="shared" si="26"/>
        <v>300</v>
      </c>
      <c r="P47" s="138">
        <f t="shared" si="27"/>
        <v>300</v>
      </c>
      <c r="Q47" s="138">
        <v>300</v>
      </c>
      <c r="R47" s="138"/>
      <c r="S47" s="138"/>
      <c r="T47" s="138"/>
      <c r="U47" s="138"/>
      <c r="V47" s="138"/>
      <c r="W47" s="138"/>
      <c r="X47" s="138"/>
      <c r="Y47" s="138"/>
      <c r="Z47" s="138"/>
      <c r="AA47" s="138"/>
      <c r="AB47" s="138"/>
      <c r="AC47" s="138"/>
      <c r="AD47" s="138"/>
      <c r="AE47" s="138"/>
      <c r="AF47" s="138"/>
      <c r="AG47" s="138"/>
      <c r="AH47" s="138"/>
      <c r="AI47" s="138" t="s">
        <v>287</v>
      </c>
      <c r="AJ47" s="138" t="s">
        <v>288</v>
      </c>
      <c r="AK47" s="138" t="s">
        <v>289</v>
      </c>
      <c r="AL47" s="138" t="s">
        <v>290</v>
      </c>
      <c r="AM47" s="157" t="s">
        <v>291</v>
      </c>
      <c r="AN47" s="162" t="s">
        <v>292</v>
      </c>
      <c r="AO47" s="138" t="s">
        <v>135</v>
      </c>
      <c r="AP47" s="138" t="s">
        <v>136</v>
      </c>
      <c r="AQ47" s="135"/>
    </row>
    <row r="48" s="105" customFormat="1" ht="30" customHeight="1" spans="1:43">
      <c r="A48" s="134" t="s">
        <v>55</v>
      </c>
      <c r="B48" s="133" t="s">
        <v>293</v>
      </c>
      <c r="C48" s="133"/>
      <c r="D48" s="133"/>
      <c r="E48" s="133"/>
      <c r="F48" s="133"/>
      <c r="G48" s="133"/>
      <c r="H48" s="133"/>
      <c r="I48" s="133"/>
      <c r="J48" s="133"/>
      <c r="K48" s="152">
        <f t="shared" ref="K48:U48" si="28">SUM(K49:K53)</f>
        <v>10008</v>
      </c>
      <c r="L48" s="152">
        <f t="shared" si="28"/>
        <v>7122</v>
      </c>
      <c r="M48" s="152">
        <f t="shared" si="28"/>
        <v>28357</v>
      </c>
      <c r="N48" s="152">
        <f t="shared" si="28"/>
        <v>31437.1</v>
      </c>
      <c r="O48" s="152">
        <f t="shared" si="28"/>
        <v>24716</v>
      </c>
      <c r="P48" s="153">
        <f t="shared" si="28"/>
        <v>21106.07</v>
      </c>
      <c r="Q48" s="153">
        <f t="shared" si="28"/>
        <v>17847.893264</v>
      </c>
      <c r="R48" s="153">
        <f t="shared" si="28"/>
        <v>2167.176736</v>
      </c>
      <c r="S48" s="153">
        <f t="shared" si="28"/>
        <v>1016</v>
      </c>
      <c r="T48" s="153">
        <f t="shared" si="28"/>
        <v>0</v>
      </c>
      <c r="U48" s="153">
        <f t="shared" si="28"/>
        <v>0</v>
      </c>
      <c r="V48" s="153">
        <f t="shared" ref="V48:AI48" si="29">SUM(V49:V53)</f>
        <v>0</v>
      </c>
      <c r="W48" s="153">
        <f t="shared" si="29"/>
        <v>0</v>
      </c>
      <c r="X48" s="153">
        <f t="shared" si="29"/>
        <v>0</v>
      </c>
      <c r="Y48" s="153">
        <f t="shared" si="29"/>
        <v>69</v>
      </c>
      <c r="Z48" s="153">
        <f t="shared" si="29"/>
        <v>6</v>
      </c>
      <c r="AA48" s="153">
        <f t="shared" si="29"/>
        <v>2175.93</v>
      </c>
      <c r="AB48" s="153">
        <f t="shared" si="29"/>
        <v>2456</v>
      </c>
      <c r="AC48" s="153">
        <f t="shared" si="29"/>
        <v>5699.1</v>
      </c>
      <c r="AD48" s="153">
        <f t="shared" si="29"/>
        <v>0</v>
      </c>
      <c r="AE48" s="153">
        <f t="shared" si="29"/>
        <v>0</v>
      </c>
      <c r="AF48" s="153">
        <f t="shared" si="29"/>
        <v>0</v>
      </c>
      <c r="AG48" s="153">
        <f t="shared" si="29"/>
        <v>0</v>
      </c>
      <c r="AH48" s="153">
        <f t="shared" si="29"/>
        <v>0</v>
      </c>
      <c r="AI48" s="152"/>
      <c r="AJ48" s="152"/>
      <c r="AK48" s="152"/>
      <c r="AL48" s="152"/>
      <c r="AM48" s="152"/>
      <c r="AN48" s="152"/>
      <c r="AO48" s="152"/>
      <c r="AP48" s="152"/>
      <c r="AQ48" s="152"/>
    </row>
    <row r="49" s="112" customFormat="1" ht="338" customHeight="1" spans="1:43">
      <c r="A49" s="135">
        <f>SUBTOTAL(103,$D$10:D49)</f>
        <v>27</v>
      </c>
      <c r="B49" s="136" t="s">
        <v>294</v>
      </c>
      <c r="C49" s="143" t="s">
        <v>58</v>
      </c>
      <c r="D49" s="143" t="s">
        <v>295</v>
      </c>
      <c r="E49" s="139" t="s">
        <v>243</v>
      </c>
      <c r="F49" s="139" t="s">
        <v>296</v>
      </c>
      <c r="G49" s="138" t="s">
        <v>139</v>
      </c>
      <c r="H49" s="144" t="s">
        <v>297</v>
      </c>
      <c r="I49" s="143" t="s">
        <v>298</v>
      </c>
      <c r="J49" s="143" t="s">
        <v>299</v>
      </c>
      <c r="K49" s="135">
        <v>1</v>
      </c>
      <c r="L49" s="144">
        <v>2353</v>
      </c>
      <c r="M49" s="144">
        <v>9370</v>
      </c>
      <c r="N49" s="144">
        <v>6000</v>
      </c>
      <c r="O49" s="144">
        <f>Q49+R49+T49+U49+V49+W49+Y49+AA49+AB49+AD49+AE49</f>
        <v>5457</v>
      </c>
      <c r="P49" s="138">
        <f>Q49+R49+S49+T49+U49+V49+W49+X49+Y49+Z49</f>
        <v>5807</v>
      </c>
      <c r="Q49" s="138">
        <v>3473.123264</v>
      </c>
      <c r="R49" s="138">
        <v>1790.876736</v>
      </c>
      <c r="S49" s="138">
        <v>543</v>
      </c>
      <c r="T49" s="138"/>
      <c r="U49" s="138"/>
      <c r="V49" s="138"/>
      <c r="W49" s="138"/>
      <c r="X49" s="138"/>
      <c r="Y49" s="138"/>
      <c r="Z49" s="138"/>
      <c r="AA49" s="138">
        <v>193</v>
      </c>
      <c r="AB49" s="138"/>
      <c r="AC49" s="138"/>
      <c r="AD49" s="138"/>
      <c r="AE49" s="138"/>
      <c r="AF49" s="138"/>
      <c r="AG49" s="138"/>
      <c r="AH49" s="138"/>
      <c r="AI49" s="139" t="s">
        <v>131</v>
      </c>
      <c r="AJ49" s="143" t="s">
        <v>132</v>
      </c>
      <c r="AK49" s="139" t="s">
        <v>131</v>
      </c>
      <c r="AL49" s="143" t="s">
        <v>132</v>
      </c>
      <c r="AM49" s="157" t="s">
        <v>300</v>
      </c>
      <c r="AN49" s="162" t="s">
        <v>301</v>
      </c>
      <c r="AO49" s="138" t="s">
        <v>135</v>
      </c>
      <c r="AP49" s="138" t="s">
        <v>144</v>
      </c>
      <c r="AQ49" s="139"/>
    </row>
    <row r="50" s="112" customFormat="1" ht="357" customHeight="1" spans="1:43">
      <c r="A50" s="135">
        <f>SUBTOTAL(103,$D$10:D50)</f>
        <v>28</v>
      </c>
      <c r="B50" s="136" t="s">
        <v>302</v>
      </c>
      <c r="C50" s="143" t="s">
        <v>58</v>
      </c>
      <c r="D50" s="143" t="s">
        <v>303</v>
      </c>
      <c r="E50" s="139" t="s">
        <v>243</v>
      </c>
      <c r="F50" s="139" t="s">
        <v>296</v>
      </c>
      <c r="G50" s="138" t="s">
        <v>139</v>
      </c>
      <c r="H50" s="138" t="s">
        <v>297</v>
      </c>
      <c r="I50" s="139" t="s">
        <v>298</v>
      </c>
      <c r="J50" s="162" t="s">
        <v>304</v>
      </c>
      <c r="K50" s="138">
        <v>1</v>
      </c>
      <c r="L50" s="138">
        <v>2353</v>
      </c>
      <c r="M50" s="138">
        <v>9370</v>
      </c>
      <c r="N50" s="144">
        <v>4889.1</v>
      </c>
      <c r="O50" s="144">
        <f>Q50+R50+T50+U50+V50+W50+Y50+AA50+AB50+AD50+AE50</f>
        <v>4742</v>
      </c>
      <c r="P50" s="138">
        <f>Q50+R50+S50+T50+U50+V50+W50+X50+Y50+Z50</f>
        <v>1303.07</v>
      </c>
      <c r="Q50" s="138">
        <v>926.77</v>
      </c>
      <c r="R50" s="138">
        <v>376.3</v>
      </c>
      <c r="S50" s="138"/>
      <c r="T50" s="138"/>
      <c r="U50" s="138"/>
      <c r="V50" s="138"/>
      <c r="W50" s="138"/>
      <c r="X50" s="138"/>
      <c r="Y50" s="138"/>
      <c r="Z50" s="138"/>
      <c r="AA50" s="138">
        <v>1982.93</v>
      </c>
      <c r="AB50" s="138">
        <v>1456</v>
      </c>
      <c r="AC50" s="138">
        <v>147.1</v>
      </c>
      <c r="AD50" s="138"/>
      <c r="AE50" s="138"/>
      <c r="AF50" s="138"/>
      <c r="AG50" s="138"/>
      <c r="AH50" s="138"/>
      <c r="AI50" s="139" t="s">
        <v>68</v>
      </c>
      <c r="AJ50" s="143" t="s">
        <v>69</v>
      </c>
      <c r="AK50" s="139" t="s">
        <v>68</v>
      </c>
      <c r="AL50" s="143" t="s">
        <v>69</v>
      </c>
      <c r="AM50" s="157" t="s">
        <v>305</v>
      </c>
      <c r="AN50" s="162" t="s">
        <v>306</v>
      </c>
      <c r="AO50" s="138" t="s">
        <v>135</v>
      </c>
      <c r="AP50" s="138" t="s">
        <v>144</v>
      </c>
      <c r="AQ50" s="139"/>
    </row>
    <row r="51" s="118" customFormat="1" ht="208" customHeight="1" spans="1:43">
      <c r="A51" s="135">
        <f>SUBTOTAL(103,$D$10:D51)</f>
        <v>29</v>
      </c>
      <c r="B51" s="136" t="s">
        <v>307</v>
      </c>
      <c r="C51" s="135" t="s">
        <v>58</v>
      </c>
      <c r="D51" s="135" t="s">
        <v>308</v>
      </c>
      <c r="E51" s="136" t="s">
        <v>243</v>
      </c>
      <c r="F51" s="139" t="s">
        <v>296</v>
      </c>
      <c r="G51" s="135" t="s">
        <v>62</v>
      </c>
      <c r="H51" s="135" t="s">
        <v>309</v>
      </c>
      <c r="I51" s="135" t="s">
        <v>64</v>
      </c>
      <c r="J51" s="137" t="s">
        <v>310</v>
      </c>
      <c r="K51" s="138">
        <v>10000</v>
      </c>
      <c r="L51" s="138">
        <v>60</v>
      </c>
      <c r="M51" s="138">
        <v>241</v>
      </c>
      <c r="N51" s="144">
        <v>473</v>
      </c>
      <c r="O51" s="144">
        <f>Q51+R51+T51+U51+V51+W51+Y51+AA51+AB51+AD51+AE51</f>
        <v>0</v>
      </c>
      <c r="P51" s="138">
        <f>Q51+R51+S51+T51+U51+V51+W51+X51+Y51+Z51</f>
        <v>473</v>
      </c>
      <c r="Q51" s="138"/>
      <c r="R51" s="138"/>
      <c r="S51" s="138">
        <v>473</v>
      </c>
      <c r="T51" s="138"/>
      <c r="U51" s="138"/>
      <c r="V51" s="138"/>
      <c r="W51" s="138"/>
      <c r="X51" s="138"/>
      <c r="Y51" s="138"/>
      <c r="Z51" s="138"/>
      <c r="AA51" s="138"/>
      <c r="AB51" s="138"/>
      <c r="AC51" s="138"/>
      <c r="AD51" s="138"/>
      <c r="AE51" s="138"/>
      <c r="AF51" s="138"/>
      <c r="AG51" s="138"/>
      <c r="AH51" s="138"/>
      <c r="AI51" s="139" t="s">
        <v>66</v>
      </c>
      <c r="AJ51" s="143" t="s">
        <v>67</v>
      </c>
      <c r="AK51" s="139" t="s">
        <v>68</v>
      </c>
      <c r="AL51" s="143" t="s">
        <v>69</v>
      </c>
      <c r="AM51" s="136" t="s">
        <v>311</v>
      </c>
      <c r="AN51" s="136" t="s">
        <v>312</v>
      </c>
      <c r="AO51" s="138" t="s">
        <v>135</v>
      </c>
      <c r="AP51" s="138" t="s">
        <v>136</v>
      </c>
      <c r="AQ51" s="139"/>
    </row>
    <row r="52" s="119" customFormat="1" ht="259" customHeight="1" spans="1:43">
      <c r="A52" s="135">
        <f>SUBTOTAL(103,$D$10:D52)</f>
        <v>30</v>
      </c>
      <c r="B52" s="136" t="s">
        <v>313</v>
      </c>
      <c r="C52" s="135" t="s">
        <v>58</v>
      </c>
      <c r="D52" s="135" t="s">
        <v>314</v>
      </c>
      <c r="E52" s="136" t="s">
        <v>243</v>
      </c>
      <c r="F52" s="139" t="s">
        <v>296</v>
      </c>
      <c r="G52" s="135" t="s">
        <v>148</v>
      </c>
      <c r="H52" s="135" t="s">
        <v>315</v>
      </c>
      <c r="I52" s="135" t="s">
        <v>316</v>
      </c>
      <c r="J52" s="137" t="s">
        <v>317</v>
      </c>
      <c r="K52" s="138">
        <v>5</v>
      </c>
      <c r="L52" s="138">
        <v>3</v>
      </c>
      <c r="M52" s="138">
        <v>6</v>
      </c>
      <c r="N52" s="144">
        <v>75</v>
      </c>
      <c r="O52" s="144">
        <f>Q52+R52+T52+U52+V52+W52+Y52+AA52+AB52+AD52+AE52</f>
        <v>69</v>
      </c>
      <c r="P52" s="138">
        <f>Q52+R52+S52+T52+U52+V52+W52+X52+Y52+Z52</f>
        <v>75</v>
      </c>
      <c r="Q52" s="138"/>
      <c r="R52" s="138"/>
      <c r="S52" s="138"/>
      <c r="T52" s="138"/>
      <c r="U52" s="138"/>
      <c r="V52" s="138"/>
      <c r="W52" s="138"/>
      <c r="X52" s="138"/>
      <c r="Y52" s="138">
        <v>69</v>
      </c>
      <c r="Z52" s="138">
        <f>N52-Y52</f>
        <v>6</v>
      </c>
      <c r="AA52" s="138"/>
      <c r="AB52" s="138"/>
      <c r="AC52" s="138"/>
      <c r="AD52" s="138"/>
      <c r="AE52" s="138"/>
      <c r="AF52" s="138"/>
      <c r="AG52" s="138"/>
      <c r="AH52" s="138"/>
      <c r="AI52" s="139" t="s">
        <v>318</v>
      </c>
      <c r="AJ52" s="143" t="s">
        <v>319</v>
      </c>
      <c r="AK52" s="139" t="s">
        <v>68</v>
      </c>
      <c r="AL52" s="143" t="s">
        <v>69</v>
      </c>
      <c r="AM52" s="136" t="s">
        <v>320</v>
      </c>
      <c r="AN52" s="136" t="s">
        <v>321</v>
      </c>
      <c r="AO52" s="138" t="s">
        <v>135</v>
      </c>
      <c r="AP52" s="138" t="s">
        <v>136</v>
      </c>
      <c r="AQ52" s="139"/>
    </row>
    <row r="53" s="112" customFormat="1" ht="252" customHeight="1" spans="1:43">
      <c r="A53" s="135">
        <f>SUBTOTAL(103,$D$10:D53)</f>
        <v>31</v>
      </c>
      <c r="B53" s="136" t="s">
        <v>322</v>
      </c>
      <c r="C53" s="143" t="s">
        <v>58</v>
      </c>
      <c r="D53" s="139" t="s">
        <v>323</v>
      </c>
      <c r="E53" s="139" t="s">
        <v>243</v>
      </c>
      <c r="F53" s="139" t="s">
        <v>296</v>
      </c>
      <c r="G53" s="138" t="s">
        <v>62</v>
      </c>
      <c r="H53" s="138" t="s">
        <v>297</v>
      </c>
      <c r="I53" s="139" t="s">
        <v>324</v>
      </c>
      <c r="J53" s="139" t="s">
        <v>325</v>
      </c>
      <c r="K53" s="135">
        <v>1</v>
      </c>
      <c r="L53" s="138">
        <v>2353</v>
      </c>
      <c r="M53" s="138">
        <v>9370</v>
      </c>
      <c r="N53" s="144">
        <v>20000</v>
      </c>
      <c r="O53" s="144">
        <f>Q53+R53+T53+U53+V53+W53+Y53+AA53+AB53+AD53+AE53</f>
        <v>14448</v>
      </c>
      <c r="P53" s="138">
        <f>Q53+R53+S53+T53+U53+V53+W53+X53+Y53+Z53</f>
        <v>13448</v>
      </c>
      <c r="Q53" s="138">
        <v>13448</v>
      </c>
      <c r="R53" s="138"/>
      <c r="S53" s="138"/>
      <c r="T53" s="138"/>
      <c r="U53" s="138"/>
      <c r="V53" s="138"/>
      <c r="W53" s="138"/>
      <c r="X53" s="138"/>
      <c r="Y53" s="138"/>
      <c r="Z53" s="138"/>
      <c r="AA53" s="138"/>
      <c r="AB53" s="138">
        <v>1000</v>
      </c>
      <c r="AC53" s="138">
        <f>N53-AB53-AA53-R53-Q53</f>
        <v>5552</v>
      </c>
      <c r="AD53" s="138"/>
      <c r="AE53" s="138"/>
      <c r="AF53" s="138"/>
      <c r="AG53" s="138"/>
      <c r="AH53" s="138"/>
      <c r="AI53" s="139" t="s">
        <v>68</v>
      </c>
      <c r="AJ53" s="143" t="s">
        <v>69</v>
      </c>
      <c r="AK53" s="139" t="s">
        <v>68</v>
      </c>
      <c r="AL53" s="143" t="s">
        <v>69</v>
      </c>
      <c r="AM53" s="157" t="s">
        <v>326</v>
      </c>
      <c r="AN53" s="162" t="s">
        <v>327</v>
      </c>
      <c r="AO53" s="138" t="s">
        <v>135</v>
      </c>
      <c r="AP53" s="138" t="s">
        <v>144</v>
      </c>
      <c r="AQ53" s="139"/>
    </row>
    <row r="54" s="112" customFormat="1" ht="30" customHeight="1" spans="1:43">
      <c r="A54" s="134" t="s">
        <v>55</v>
      </c>
      <c r="B54" s="133" t="s">
        <v>328</v>
      </c>
      <c r="C54" s="133"/>
      <c r="D54" s="133"/>
      <c r="E54" s="133"/>
      <c r="F54" s="133"/>
      <c r="G54" s="133"/>
      <c r="H54" s="133"/>
      <c r="I54" s="133"/>
      <c r="J54" s="133"/>
      <c r="K54" s="152">
        <f t="shared" ref="K54:U54" si="30">SUM(K55:K61)</f>
        <v>11</v>
      </c>
      <c r="L54" s="152">
        <f t="shared" si="30"/>
        <v>3655</v>
      </c>
      <c r="M54" s="152">
        <f t="shared" si="30"/>
        <v>13288</v>
      </c>
      <c r="N54" s="152">
        <f t="shared" si="30"/>
        <v>770</v>
      </c>
      <c r="O54" s="152">
        <f t="shared" si="30"/>
        <v>770</v>
      </c>
      <c r="P54" s="153">
        <f t="shared" si="30"/>
        <v>770</v>
      </c>
      <c r="Q54" s="153">
        <f t="shared" si="30"/>
        <v>770</v>
      </c>
      <c r="R54" s="153">
        <f t="shared" si="30"/>
        <v>0</v>
      </c>
      <c r="S54" s="153">
        <f t="shared" si="30"/>
        <v>0</v>
      </c>
      <c r="T54" s="153">
        <f t="shared" si="30"/>
        <v>0</v>
      </c>
      <c r="U54" s="153">
        <f t="shared" si="30"/>
        <v>0</v>
      </c>
      <c r="V54" s="153">
        <f t="shared" ref="V54:AI54" si="31">SUM(V55:V61)</f>
        <v>0</v>
      </c>
      <c r="W54" s="153">
        <f t="shared" si="31"/>
        <v>0</v>
      </c>
      <c r="X54" s="153">
        <f t="shared" si="31"/>
        <v>0</v>
      </c>
      <c r="Y54" s="153">
        <f t="shared" si="31"/>
        <v>0</v>
      </c>
      <c r="Z54" s="153">
        <f t="shared" si="31"/>
        <v>0</v>
      </c>
      <c r="AA54" s="153">
        <f t="shared" si="31"/>
        <v>0</v>
      </c>
      <c r="AB54" s="153">
        <f t="shared" si="31"/>
        <v>0</v>
      </c>
      <c r="AC54" s="153">
        <f t="shared" si="31"/>
        <v>0</v>
      </c>
      <c r="AD54" s="153">
        <f t="shared" si="31"/>
        <v>0</v>
      </c>
      <c r="AE54" s="153">
        <f t="shared" si="31"/>
        <v>0</v>
      </c>
      <c r="AF54" s="153">
        <f t="shared" si="31"/>
        <v>0</v>
      </c>
      <c r="AG54" s="153">
        <f t="shared" si="31"/>
        <v>0</v>
      </c>
      <c r="AH54" s="153">
        <f t="shared" si="31"/>
        <v>0</v>
      </c>
      <c r="AI54" s="152"/>
      <c r="AJ54" s="152"/>
      <c r="AK54" s="152"/>
      <c r="AL54" s="152"/>
      <c r="AM54" s="152"/>
      <c r="AN54" s="152"/>
      <c r="AO54" s="152"/>
      <c r="AP54" s="152"/>
      <c r="AQ54" s="152"/>
    </row>
    <row r="55" s="114" customFormat="1" ht="170" customHeight="1" spans="1:43">
      <c r="A55" s="135">
        <f>SUBTOTAL(103,$D$10:D55)</f>
        <v>32</v>
      </c>
      <c r="B55" s="135" t="s">
        <v>329</v>
      </c>
      <c r="C55" s="135" t="s">
        <v>58</v>
      </c>
      <c r="D55" s="135" t="s">
        <v>330</v>
      </c>
      <c r="E55" s="135" t="s">
        <v>243</v>
      </c>
      <c r="F55" s="135" t="s">
        <v>331</v>
      </c>
      <c r="G55" s="135" t="s">
        <v>62</v>
      </c>
      <c r="H55" s="135" t="s">
        <v>332</v>
      </c>
      <c r="I55" s="135" t="s">
        <v>333</v>
      </c>
      <c r="J55" s="136" t="s">
        <v>334</v>
      </c>
      <c r="K55" s="135">
        <v>2</v>
      </c>
      <c r="L55" s="135">
        <v>473</v>
      </c>
      <c r="M55" s="135">
        <v>1806</v>
      </c>
      <c r="N55" s="135">
        <v>140</v>
      </c>
      <c r="O55" s="135">
        <f t="shared" ref="O55:O61" si="32">Q55+R55+T55+U55+V55+W55+Y55+AA55+AB55+AD55+AE55</f>
        <v>140</v>
      </c>
      <c r="P55" s="135">
        <f t="shared" ref="P55:P61" si="33">Q55+R55+S55+T55+U55+V55+W55+X55+Y55+Z55</f>
        <v>140</v>
      </c>
      <c r="Q55" s="135">
        <v>140</v>
      </c>
      <c r="R55" s="135"/>
      <c r="S55" s="135"/>
      <c r="T55" s="135"/>
      <c r="U55" s="135"/>
      <c r="V55" s="135"/>
      <c r="W55" s="135"/>
      <c r="X55" s="135"/>
      <c r="Y55" s="135"/>
      <c r="Z55" s="135"/>
      <c r="AA55" s="135"/>
      <c r="AB55" s="135"/>
      <c r="AC55" s="135"/>
      <c r="AD55" s="135"/>
      <c r="AE55" s="135"/>
      <c r="AF55" s="135"/>
      <c r="AG55" s="135"/>
      <c r="AH55" s="135"/>
      <c r="AI55" s="135" t="s">
        <v>171</v>
      </c>
      <c r="AJ55" s="135" t="s">
        <v>172</v>
      </c>
      <c r="AK55" s="135" t="s">
        <v>68</v>
      </c>
      <c r="AL55" s="138" t="s">
        <v>69</v>
      </c>
      <c r="AM55" s="136" t="s">
        <v>335</v>
      </c>
      <c r="AN55" s="136" t="s">
        <v>336</v>
      </c>
      <c r="AO55" s="187">
        <v>45306</v>
      </c>
      <c r="AP55" s="138"/>
      <c r="AQ55" s="139"/>
    </row>
    <row r="56" s="114" customFormat="1" ht="170" customHeight="1" spans="1:43">
      <c r="A56" s="135">
        <f>SUBTOTAL(103,$D$10:D56)</f>
        <v>33</v>
      </c>
      <c r="B56" s="135" t="s">
        <v>337</v>
      </c>
      <c r="C56" s="135" t="s">
        <v>58</v>
      </c>
      <c r="D56" s="135" t="s">
        <v>338</v>
      </c>
      <c r="E56" s="135" t="s">
        <v>243</v>
      </c>
      <c r="F56" s="135" t="s">
        <v>331</v>
      </c>
      <c r="G56" s="135" t="s">
        <v>62</v>
      </c>
      <c r="H56" s="135" t="s">
        <v>339</v>
      </c>
      <c r="I56" s="135" t="s">
        <v>156</v>
      </c>
      <c r="J56" s="136" t="s">
        <v>340</v>
      </c>
      <c r="K56" s="135">
        <v>4</v>
      </c>
      <c r="L56" s="135">
        <v>1678</v>
      </c>
      <c r="M56" s="135">
        <v>5766</v>
      </c>
      <c r="N56" s="135">
        <v>280</v>
      </c>
      <c r="O56" s="135">
        <f t="shared" si="32"/>
        <v>280</v>
      </c>
      <c r="P56" s="135">
        <f t="shared" si="33"/>
        <v>280</v>
      </c>
      <c r="Q56" s="135">
        <v>280</v>
      </c>
      <c r="R56" s="135"/>
      <c r="S56" s="135"/>
      <c r="T56" s="135"/>
      <c r="U56" s="135"/>
      <c r="V56" s="135"/>
      <c r="W56" s="135"/>
      <c r="X56" s="135"/>
      <c r="Y56" s="135"/>
      <c r="Z56" s="135"/>
      <c r="AA56" s="135"/>
      <c r="AB56" s="135"/>
      <c r="AC56" s="135"/>
      <c r="AD56" s="135"/>
      <c r="AE56" s="135"/>
      <c r="AF56" s="135"/>
      <c r="AG56" s="135"/>
      <c r="AH56" s="135"/>
      <c r="AI56" s="135" t="s">
        <v>267</v>
      </c>
      <c r="AJ56" s="135" t="s">
        <v>268</v>
      </c>
      <c r="AK56" s="135" t="s">
        <v>68</v>
      </c>
      <c r="AL56" s="138" t="s">
        <v>69</v>
      </c>
      <c r="AM56" s="136" t="s">
        <v>341</v>
      </c>
      <c r="AN56" s="136" t="s">
        <v>342</v>
      </c>
      <c r="AO56" s="187">
        <v>45306</v>
      </c>
      <c r="AP56" s="138"/>
      <c r="AQ56" s="139"/>
    </row>
    <row r="57" s="114" customFormat="1" ht="175" customHeight="1" spans="1:43">
      <c r="A57" s="135">
        <f>SUBTOTAL(103,$D$10:D57)</f>
        <v>34</v>
      </c>
      <c r="B57" s="135" t="s">
        <v>343</v>
      </c>
      <c r="C57" s="135" t="s">
        <v>58</v>
      </c>
      <c r="D57" s="135" t="s">
        <v>344</v>
      </c>
      <c r="E57" s="135" t="s">
        <v>243</v>
      </c>
      <c r="F57" s="135" t="s">
        <v>331</v>
      </c>
      <c r="G57" s="135" t="s">
        <v>62</v>
      </c>
      <c r="H57" s="135" t="s">
        <v>345</v>
      </c>
      <c r="I57" s="135" t="s">
        <v>333</v>
      </c>
      <c r="J57" s="136" t="s">
        <v>346</v>
      </c>
      <c r="K57" s="135">
        <v>1</v>
      </c>
      <c r="L57" s="135">
        <v>114</v>
      </c>
      <c r="M57" s="135">
        <v>449</v>
      </c>
      <c r="N57" s="135">
        <v>70</v>
      </c>
      <c r="O57" s="135">
        <f t="shared" si="32"/>
        <v>70</v>
      </c>
      <c r="P57" s="135">
        <f t="shared" si="33"/>
        <v>70</v>
      </c>
      <c r="Q57" s="135">
        <v>70</v>
      </c>
      <c r="R57" s="135"/>
      <c r="S57" s="135"/>
      <c r="T57" s="135"/>
      <c r="U57" s="135"/>
      <c r="V57" s="135"/>
      <c r="W57" s="135"/>
      <c r="X57" s="135"/>
      <c r="Y57" s="135"/>
      <c r="Z57" s="135"/>
      <c r="AA57" s="135"/>
      <c r="AB57" s="135"/>
      <c r="AC57" s="135"/>
      <c r="AD57" s="135"/>
      <c r="AE57" s="135"/>
      <c r="AF57" s="135"/>
      <c r="AG57" s="135"/>
      <c r="AH57" s="135"/>
      <c r="AI57" s="135" t="s">
        <v>129</v>
      </c>
      <c r="AJ57" s="135" t="s">
        <v>130</v>
      </c>
      <c r="AK57" s="135" t="s">
        <v>68</v>
      </c>
      <c r="AL57" s="138" t="s">
        <v>69</v>
      </c>
      <c r="AM57" s="136" t="s">
        <v>347</v>
      </c>
      <c r="AN57" s="136" t="s">
        <v>348</v>
      </c>
      <c r="AO57" s="187">
        <v>45306</v>
      </c>
      <c r="AP57" s="138"/>
      <c r="AQ57" s="139"/>
    </row>
    <row r="58" s="112" customFormat="1" ht="172" customHeight="1" spans="1:43">
      <c r="A58" s="135">
        <f>SUBTOTAL(103,$D$10:D58)</f>
        <v>35</v>
      </c>
      <c r="B58" s="136" t="s">
        <v>349</v>
      </c>
      <c r="C58" s="136" t="s">
        <v>58</v>
      </c>
      <c r="D58" s="136" t="s">
        <v>350</v>
      </c>
      <c r="E58" s="136" t="s">
        <v>243</v>
      </c>
      <c r="F58" s="136" t="s">
        <v>331</v>
      </c>
      <c r="G58" s="136" t="s">
        <v>62</v>
      </c>
      <c r="H58" s="136" t="s">
        <v>351</v>
      </c>
      <c r="I58" s="137" t="s">
        <v>77</v>
      </c>
      <c r="J58" s="136" t="s">
        <v>352</v>
      </c>
      <c r="K58" s="139">
        <v>1</v>
      </c>
      <c r="L58" s="139">
        <v>433</v>
      </c>
      <c r="M58" s="139">
        <v>1872</v>
      </c>
      <c r="N58" s="135">
        <v>70</v>
      </c>
      <c r="O58" s="135">
        <f t="shared" si="32"/>
        <v>70</v>
      </c>
      <c r="P58" s="138">
        <f t="shared" si="33"/>
        <v>70</v>
      </c>
      <c r="Q58" s="144">
        <v>70</v>
      </c>
      <c r="R58" s="144"/>
      <c r="S58" s="144"/>
      <c r="T58" s="138"/>
      <c r="U58" s="138"/>
      <c r="V58" s="138"/>
      <c r="W58" s="138"/>
      <c r="X58" s="138"/>
      <c r="Y58" s="138"/>
      <c r="Z58" s="138"/>
      <c r="AA58" s="138"/>
      <c r="AB58" s="138"/>
      <c r="AC58" s="138"/>
      <c r="AD58" s="138"/>
      <c r="AE58" s="138"/>
      <c r="AF58" s="138"/>
      <c r="AG58" s="138"/>
      <c r="AH58" s="138"/>
      <c r="AI58" s="139" t="s">
        <v>353</v>
      </c>
      <c r="AJ58" s="139" t="s">
        <v>354</v>
      </c>
      <c r="AK58" s="139" t="s">
        <v>68</v>
      </c>
      <c r="AL58" s="139" t="s">
        <v>69</v>
      </c>
      <c r="AM58" s="139" t="s">
        <v>355</v>
      </c>
      <c r="AN58" s="139" t="s">
        <v>355</v>
      </c>
      <c r="AO58" s="187">
        <v>45306</v>
      </c>
      <c r="AP58" s="138"/>
      <c r="AQ58" s="139"/>
    </row>
    <row r="59" s="112" customFormat="1" ht="180" customHeight="1" spans="1:43">
      <c r="A59" s="135">
        <f>SUBTOTAL(103,$D$10:D59)</f>
        <v>36</v>
      </c>
      <c r="B59" s="136" t="s">
        <v>356</v>
      </c>
      <c r="C59" s="136" t="s">
        <v>58</v>
      </c>
      <c r="D59" s="136" t="s">
        <v>357</v>
      </c>
      <c r="E59" s="136" t="s">
        <v>243</v>
      </c>
      <c r="F59" s="136" t="s">
        <v>331</v>
      </c>
      <c r="G59" s="136" t="s">
        <v>62</v>
      </c>
      <c r="H59" s="136" t="s">
        <v>358</v>
      </c>
      <c r="I59" s="136" t="s">
        <v>156</v>
      </c>
      <c r="J59" s="136" t="s">
        <v>359</v>
      </c>
      <c r="K59" s="139">
        <v>1</v>
      </c>
      <c r="L59" s="139">
        <v>229</v>
      </c>
      <c r="M59" s="139">
        <v>1025</v>
      </c>
      <c r="N59" s="139">
        <v>70</v>
      </c>
      <c r="O59" s="139">
        <f t="shared" si="32"/>
        <v>70</v>
      </c>
      <c r="P59" s="138">
        <f t="shared" si="33"/>
        <v>70</v>
      </c>
      <c r="Q59" s="144">
        <v>70</v>
      </c>
      <c r="R59" s="144"/>
      <c r="S59" s="144"/>
      <c r="T59" s="138"/>
      <c r="U59" s="138"/>
      <c r="V59" s="138"/>
      <c r="W59" s="138"/>
      <c r="X59" s="138"/>
      <c r="Y59" s="138"/>
      <c r="Z59" s="138"/>
      <c r="AA59" s="138"/>
      <c r="AB59" s="138"/>
      <c r="AC59" s="138"/>
      <c r="AD59" s="138"/>
      <c r="AE59" s="138"/>
      <c r="AF59" s="138"/>
      <c r="AG59" s="138"/>
      <c r="AH59" s="138"/>
      <c r="AI59" s="139" t="s">
        <v>99</v>
      </c>
      <c r="AJ59" s="139" t="s">
        <v>100</v>
      </c>
      <c r="AK59" s="139" t="s">
        <v>68</v>
      </c>
      <c r="AL59" s="139" t="s">
        <v>69</v>
      </c>
      <c r="AM59" s="139" t="s">
        <v>360</v>
      </c>
      <c r="AN59" s="139" t="s">
        <v>361</v>
      </c>
      <c r="AO59" s="187">
        <v>45306</v>
      </c>
      <c r="AP59" s="138"/>
      <c r="AQ59" s="139"/>
    </row>
    <row r="60" s="112" customFormat="1" ht="235" customHeight="1" spans="1:43">
      <c r="A60" s="135">
        <f>SUBTOTAL(103,$D$10:D60)</f>
        <v>37</v>
      </c>
      <c r="B60" s="136" t="s">
        <v>362</v>
      </c>
      <c r="C60" s="136" t="s">
        <v>58</v>
      </c>
      <c r="D60" s="136" t="s">
        <v>363</v>
      </c>
      <c r="E60" s="136" t="s">
        <v>243</v>
      </c>
      <c r="F60" s="136" t="s">
        <v>331</v>
      </c>
      <c r="G60" s="136" t="s">
        <v>62</v>
      </c>
      <c r="H60" s="136" t="s">
        <v>364</v>
      </c>
      <c r="I60" s="136" t="s">
        <v>333</v>
      </c>
      <c r="J60" s="136" t="s">
        <v>365</v>
      </c>
      <c r="K60" s="139">
        <v>1</v>
      </c>
      <c r="L60" s="139">
        <v>360</v>
      </c>
      <c r="M60" s="139">
        <v>1047</v>
      </c>
      <c r="N60" s="139">
        <v>70</v>
      </c>
      <c r="O60" s="139">
        <f t="shared" si="32"/>
        <v>70</v>
      </c>
      <c r="P60" s="138">
        <f t="shared" si="33"/>
        <v>70</v>
      </c>
      <c r="Q60" s="144">
        <v>70</v>
      </c>
      <c r="R60" s="144"/>
      <c r="S60" s="144"/>
      <c r="T60" s="138"/>
      <c r="U60" s="138"/>
      <c r="V60" s="138"/>
      <c r="W60" s="138"/>
      <c r="X60" s="138"/>
      <c r="Y60" s="138"/>
      <c r="Z60" s="138"/>
      <c r="AA60" s="138"/>
      <c r="AB60" s="138"/>
      <c r="AC60" s="138"/>
      <c r="AD60" s="138"/>
      <c r="AE60" s="138"/>
      <c r="AF60" s="138"/>
      <c r="AG60" s="138"/>
      <c r="AH60" s="138"/>
      <c r="AI60" s="139" t="s">
        <v>366</v>
      </c>
      <c r="AJ60" s="143" t="s">
        <v>367</v>
      </c>
      <c r="AK60" s="139" t="s">
        <v>68</v>
      </c>
      <c r="AL60" s="139" t="s">
        <v>69</v>
      </c>
      <c r="AM60" s="139" t="s">
        <v>368</v>
      </c>
      <c r="AN60" s="139" t="s">
        <v>369</v>
      </c>
      <c r="AO60" s="187">
        <v>45306</v>
      </c>
      <c r="AP60" s="138"/>
      <c r="AQ60" s="139"/>
    </row>
    <row r="61" s="112" customFormat="1" ht="201" customHeight="1" spans="1:43">
      <c r="A61" s="135">
        <f>SUBTOTAL(103,$D$10:D61)</f>
        <v>38</v>
      </c>
      <c r="B61" s="136" t="s">
        <v>370</v>
      </c>
      <c r="C61" s="136" t="s">
        <v>58</v>
      </c>
      <c r="D61" s="136" t="s">
        <v>371</v>
      </c>
      <c r="E61" s="136" t="s">
        <v>243</v>
      </c>
      <c r="F61" s="136" t="s">
        <v>331</v>
      </c>
      <c r="G61" s="136" t="s">
        <v>62</v>
      </c>
      <c r="H61" s="136" t="s">
        <v>372</v>
      </c>
      <c r="I61" s="136" t="s">
        <v>156</v>
      </c>
      <c r="J61" s="136" t="s">
        <v>373</v>
      </c>
      <c r="K61" s="139">
        <v>1</v>
      </c>
      <c r="L61" s="139">
        <v>368</v>
      </c>
      <c r="M61" s="139">
        <v>1323</v>
      </c>
      <c r="N61" s="139">
        <v>70</v>
      </c>
      <c r="O61" s="139">
        <f t="shared" si="32"/>
        <v>70</v>
      </c>
      <c r="P61" s="138">
        <f t="shared" si="33"/>
        <v>70</v>
      </c>
      <c r="Q61" s="144">
        <v>70</v>
      </c>
      <c r="R61" s="144"/>
      <c r="S61" s="144"/>
      <c r="T61" s="138"/>
      <c r="U61" s="138"/>
      <c r="V61" s="138"/>
      <c r="W61" s="138"/>
      <c r="X61" s="138"/>
      <c r="Y61" s="138"/>
      <c r="Z61" s="138"/>
      <c r="AA61" s="138"/>
      <c r="AB61" s="138"/>
      <c r="AC61" s="138"/>
      <c r="AD61" s="138"/>
      <c r="AE61" s="138"/>
      <c r="AF61" s="138"/>
      <c r="AG61" s="138"/>
      <c r="AH61" s="138"/>
      <c r="AI61" s="139" t="s">
        <v>366</v>
      </c>
      <c r="AJ61" s="143" t="s">
        <v>367</v>
      </c>
      <c r="AK61" s="139" t="s">
        <v>68</v>
      </c>
      <c r="AL61" s="139" t="s">
        <v>69</v>
      </c>
      <c r="AM61" s="139" t="s">
        <v>374</v>
      </c>
      <c r="AN61" s="139" t="s">
        <v>375</v>
      </c>
      <c r="AO61" s="187">
        <v>45306</v>
      </c>
      <c r="AP61" s="138"/>
      <c r="AQ61" s="139"/>
    </row>
    <row r="62" s="105" customFormat="1" ht="30" customHeight="1" spans="1:43">
      <c r="A62" s="134" t="s">
        <v>53</v>
      </c>
      <c r="B62" s="133" t="s">
        <v>376</v>
      </c>
      <c r="C62" s="133"/>
      <c r="D62" s="133"/>
      <c r="E62" s="133"/>
      <c r="F62" s="133"/>
      <c r="G62" s="133"/>
      <c r="H62" s="133"/>
      <c r="I62" s="133"/>
      <c r="J62" s="133"/>
      <c r="K62" s="152"/>
      <c r="L62" s="152"/>
      <c r="M62" s="152"/>
      <c r="N62" s="152">
        <f t="shared" ref="N62:U62" si="34">N63+N64+N65+N66</f>
        <v>0</v>
      </c>
      <c r="O62" s="152">
        <f t="shared" si="34"/>
        <v>0</v>
      </c>
      <c r="P62" s="153">
        <f t="shared" si="34"/>
        <v>0</v>
      </c>
      <c r="Q62" s="153">
        <f t="shared" si="34"/>
        <v>0</v>
      </c>
      <c r="R62" s="153">
        <f t="shared" si="34"/>
        <v>0</v>
      </c>
      <c r="S62" s="153">
        <f t="shared" si="34"/>
        <v>0</v>
      </c>
      <c r="T62" s="153">
        <f t="shared" si="34"/>
        <v>0</v>
      </c>
      <c r="U62" s="153">
        <f t="shared" si="34"/>
        <v>0</v>
      </c>
      <c r="V62" s="153">
        <f t="shared" ref="V62:AI62" si="35">V63+V64+V65+V66</f>
        <v>0</v>
      </c>
      <c r="W62" s="153">
        <f t="shared" si="35"/>
        <v>0</v>
      </c>
      <c r="X62" s="153">
        <f t="shared" si="35"/>
        <v>0</v>
      </c>
      <c r="Y62" s="153">
        <f t="shared" si="35"/>
        <v>0</v>
      </c>
      <c r="Z62" s="153">
        <f t="shared" si="35"/>
        <v>0</v>
      </c>
      <c r="AA62" s="153">
        <f t="shared" si="35"/>
        <v>0</v>
      </c>
      <c r="AB62" s="153">
        <f t="shared" si="35"/>
        <v>0</v>
      </c>
      <c r="AC62" s="153">
        <f t="shared" si="35"/>
        <v>0</v>
      </c>
      <c r="AD62" s="153">
        <f t="shared" si="35"/>
        <v>0</v>
      </c>
      <c r="AE62" s="153">
        <f t="shared" si="35"/>
        <v>0</v>
      </c>
      <c r="AF62" s="153">
        <f t="shared" si="35"/>
        <v>0</v>
      </c>
      <c r="AG62" s="153">
        <f t="shared" si="35"/>
        <v>0</v>
      </c>
      <c r="AH62" s="153">
        <f t="shared" si="35"/>
        <v>0</v>
      </c>
      <c r="AI62" s="152"/>
      <c r="AJ62" s="152"/>
      <c r="AK62" s="152"/>
      <c r="AL62" s="152"/>
      <c r="AM62" s="152"/>
      <c r="AN62" s="152"/>
      <c r="AO62" s="152"/>
      <c r="AP62" s="152"/>
      <c r="AQ62" s="152"/>
    </row>
    <row r="63" s="105" customFormat="1" ht="30" customHeight="1" spans="1:43">
      <c r="A63" s="134" t="s">
        <v>55</v>
      </c>
      <c r="B63" s="133" t="s">
        <v>377</v>
      </c>
      <c r="C63" s="133"/>
      <c r="D63" s="133"/>
      <c r="E63" s="133"/>
      <c r="F63" s="133"/>
      <c r="G63" s="133"/>
      <c r="H63" s="133"/>
      <c r="I63" s="133"/>
      <c r="J63" s="133"/>
      <c r="K63" s="152"/>
      <c r="L63" s="152"/>
      <c r="M63" s="152"/>
      <c r="N63" s="152"/>
      <c r="O63" s="152"/>
      <c r="P63" s="153"/>
      <c r="Q63" s="153"/>
      <c r="R63" s="153"/>
      <c r="S63" s="153"/>
      <c r="T63" s="153"/>
      <c r="U63" s="153"/>
      <c r="V63" s="153"/>
      <c r="W63" s="153"/>
      <c r="X63" s="153"/>
      <c r="Y63" s="153"/>
      <c r="Z63" s="153"/>
      <c r="AA63" s="153"/>
      <c r="AB63" s="153"/>
      <c r="AC63" s="153"/>
      <c r="AD63" s="153"/>
      <c r="AE63" s="153"/>
      <c r="AF63" s="153"/>
      <c r="AG63" s="153"/>
      <c r="AH63" s="153"/>
      <c r="AI63" s="152"/>
      <c r="AJ63" s="152"/>
      <c r="AK63" s="152"/>
      <c r="AL63" s="152"/>
      <c r="AM63" s="152"/>
      <c r="AN63" s="152"/>
      <c r="AO63" s="152"/>
      <c r="AP63" s="152"/>
      <c r="AQ63" s="152"/>
    </row>
    <row r="64" s="105" customFormat="1" ht="30" customHeight="1" spans="1:43">
      <c r="A64" s="134" t="s">
        <v>55</v>
      </c>
      <c r="B64" s="133" t="s">
        <v>378</v>
      </c>
      <c r="C64" s="133"/>
      <c r="D64" s="133"/>
      <c r="E64" s="133"/>
      <c r="F64" s="133"/>
      <c r="G64" s="133"/>
      <c r="H64" s="133"/>
      <c r="I64" s="133"/>
      <c r="J64" s="133"/>
      <c r="K64" s="152"/>
      <c r="L64" s="152"/>
      <c r="M64" s="152"/>
      <c r="N64" s="152"/>
      <c r="O64" s="152"/>
      <c r="P64" s="153"/>
      <c r="Q64" s="153"/>
      <c r="R64" s="153"/>
      <c r="S64" s="153"/>
      <c r="T64" s="153"/>
      <c r="U64" s="153"/>
      <c r="V64" s="153"/>
      <c r="W64" s="153"/>
      <c r="X64" s="153"/>
      <c r="Y64" s="153"/>
      <c r="Z64" s="153"/>
      <c r="AA64" s="153"/>
      <c r="AB64" s="153"/>
      <c r="AC64" s="153"/>
      <c r="AD64" s="153"/>
      <c r="AE64" s="153"/>
      <c r="AF64" s="153"/>
      <c r="AG64" s="153"/>
      <c r="AH64" s="153"/>
      <c r="AI64" s="152"/>
      <c r="AJ64" s="152"/>
      <c r="AK64" s="152"/>
      <c r="AL64" s="152"/>
      <c r="AM64" s="152"/>
      <c r="AN64" s="152"/>
      <c r="AO64" s="152"/>
      <c r="AP64" s="152"/>
      <c r="AQ64" s="152"/>
    </row>
    <row r="65" s="105" customFormat="1" ht="30" customHeight="1" spans="1:43">
      <c r="A65" s="134" t="s">
        <v>55</v>
      </c>
      <c r="B65" s="133" t="s">
        <v>379</v>
      </c>
      <c r="C65" s="133"/>
      <c r="D65" s="133"/>
      <c r="E65" s="133"/>
      <c r="F65" s="133"/>
      <c r="G65" s="133"/>
      <c r="H65" s="133"/>
      <c r="I65" s="133"/>
      <c r="J65" s="133"/>
      <c r="K65" s="152"/>
      <c r="L65" s="152"/>
      <c r="M65" s="152"/>
      <c r="N65" s="152"/>
      <c r="O65" s="152"/>
      <c r="P65" s="153"/>
      <c r="Q65" s="153"/>
      <c r="R65" s="153"/>
      <c r="S65" s="153"/>
      <c r="T65" s="153"/>
      <c r="U65" s="153"/>
      <c r="V65" s="153"/>
      <c r="W65" s="153"/>
      <c r="X65" s="153"/>
      <c r="Y65" s="153"/>
      <c r="Z65" s="153"/>
      <c r="AA65" s="153"/>
      <c r="AB65" s="153"/>
      <c r="AC65" s="153"/>
      <c r="AD65" s="153"/>
      <c r="AE65" s="153"/>
      <c r="AF65" s="153"/>
      <c r="AG65" s="153"/>
      <c r="AH65" s="153"/>
      <c r="AI65" s="152"/>
      <c r="AJ65" s="152"/>
      <c r="AK65" s="152"/>
      <c r="AL65" s="152"/>
      <c r="AM65" s="152"/>
      <c r="AN65" s="152"/>
      <c r="AO65" s="152"/>
      <c r="AP65" s="152"/>
      <c r="AQ65" s="152"/>
    </row>
    <row r="66" s="105" customFormat="1" ht="30" customHeight="1" spans="1:43">
      <c r="A66" s="134" t="s">
        <v>55</v>
      </c>
      <c r="B66" s="133" t="s">
        <v>380</v>
      </c>
      <c r="C66" s="133"/>
      <c r="D66" s="133"/>
      <c r="E66" s="133"/>
      <c r="F66" s="133"/>
      <c r="G66" s="133"/>
      <c r="H66" s="133"/>
      <c r="I66" s="133"/>
      <c r="J66" s="133"/>
      <c r="K66" s="152"/>
      <c r="L66" s="152"/>
      <c r="M66" s="152"/>
      <c r="N66" s="152"/>
      <c r="O66" s="152"/>
      <c r="P66" s="153"/>
      <c r="Q66" s="153"/>
      <c r="R66" s="153"/>
      <c r="S66" s="153"/>
      <c r="T66" s="153"/>
      <c r="U66" s="153"/>
      <c r="V66" s="153"/>
      <c r="W66" s="153"/>
      <c r="X66" s="153"/>
      <c r="Y66" s="153"/>
      <c r="Z66" s="153"/>
      <c r="AA66" s="153"/>
      <c r="AB66" s="153"/>
      <c r="AC66" s="153"/>
      <c r="AD66" s="153"/>
      <c r="AE66" s="153"/>
      <c r="AF66" s="153"/>
      <c r="AG66" s="153"/>
      <c r="AH66" s="153"/>
      <c r="AI66" s="152"/>
      <c r="AJ66" s="152"/>
      <c r="AK66" s="152"/>
      <c r="AL66" s="152"/>
      <c r="AM66" s="152"/>
      <c r="AN66" s="152"/>
      <c r="AO66" s="152"/>
      <c r="AP66" s="152"/>
      <c r="AQ66" s="152"/>
    </row>
    <row r="67" s="105" customFormat="1" ht="30" customHeight="1" spans="1:43">
      <c r="A67" s="134" t="s">
        <v>53</v>
      </c>
      <c r="B67" s="133" t="s">
        <v>381</v>
      </c>
      <c r="C67" s="133"/>
      <c r="D67" s="133"/>
      <c r="E67" s="133"/>
      <c r="F67" s="133"/>
      <c r="G67" s="133"/>
      <c r="H67" s="133"/>
      <c r="I67" s="133"/>
      <c r="J67" s="133"/>
      <c r="K67" s="152"/>
      <c r="L67" s="152"/>
      <c r="M67" s="152"/>
      <c r="N67" s="152">
        <f t="shared" ref="N67:U67" si="36">N68+N70+N71+N72+N73</f>
        <v>1055</v>
      </c>
      <c r="O67" s="152">
        <f t="shared" si="36"/>
        <v>1055</v>
      </c>
      <c r="P67" s="153">
        <f t="shared" si="36"/>
        <v>1055</v>
      </c>
      <c r="Q67" s="153">
        <f t="shared" si="36"/>
        <v>1055</v>
      </c>
      <c r="R67" s="153">
        <f t="shared" si="36"/>
        <v>0</v>
      </c>
      <c r="S67" s="153">
        <f t="shared" si="36"/>
        <v>0</v>
      </c>
      <c r="T67" s="153">
        <f t="shared" si="36"/>
        <v>0</v>
      </c>
      <c r="U67" s="153">
        <f t="shared" si="36"/>
        <v>0</v>
      </c>
      <c r="V67" s="153">
        <f t="shared" ref="V67:AI67" si="37">V68+V70+V71+V72+V73</f>
        <v>0</v>
      </c>
      <c r="W67" s="153">
        <f t="shared" si="37"/>
        <v>0</v>
      </c>
      <c r="X67" s="153">
        <f t="shared" si="37"/>
        <v>0</v>
      </c>
      <c r="Y67" s="153">
        <f t="shared" si="37"/>
        <v>0</v>
      </c>
      <c r="Z67" s="153">
        <f t="shared" si="37"/>
        <v>0</v>
      </c>
      <c r="AA67" s="153">
        <f t="shared" si="37"/>
        <v>0</v>
      </c>
      <c r="AB67" s="153">
        <f t="shared" si="37"/>
        <v>0</v>
      </c>
      <c r="AC67" s="153">
        <f t="shared" si="37"/>
        <v>0</v>
      </c>
      <c r="AD67" s="153">
        <f t="shared" si="37"/>
        <v>0</v>
      </c>
      <c r="AE67" s="153">
        <f t="shared" si="37"/>
        <v>0</v>
      </c>
      <c r="AF67" s="153">
        <f t="shared" si="37"/>
        <v>0</v>
      </c>
      <c r="AG67" s="153">
        <f t="shared" si="37"/>
        <v>0</v>
      </c>
      <c r="AH67" s="153">
        <f t="shared" si="37"/>
        <v>0</v>
      </c>
      <c r="AI67" s="152"/>
      <c r="AJ67" s="152"/>
      <c r="AK67" s="152"/>
      <c r="AL67" s="152"/>
      <c r="AM67" s="152"/>
      <c r="AN67" s="152"/>
      <c r="AO67" s="152"/>
      <c r="AP67" s="152"/>
      <c r="AQ67" s="152"/>
    </row>
    <row r="68" s="105" customFormat="1" ht="30" customHeight="1" spans="1:43">
      <c r="A68" s="134" t="s">
        <v>55</v>
      </c>
      <c r="B68" s="133" t="s">
        <v>382</v>
      </c>
      <c r="C68" s="133"/>
      <c r="D68" s="133"/>
      <c r="E68" s="133"/>
      <c r="F68" s="133"/>
      <c r="G68" s="133"/>
      <c r="H68" s="133"/>
      <c r="I68" s="133"/>
      <c r="J68" s="133"/>
      <c r="K68" s="152">
        <f t="shared" ref="K68:U68" si="38">SUM(K69)</f>
        <v>6065</v>
      </c>
      <c r="L68" s="152">
        <f t="shared" si="38"/>
        <v>6065</v>
      </c>
      <c r="M68" s="152">
        <f t="shared" si="38"/>
        <v>24266</v>
      </c>
      <c r="N68" s="152">
        <f t="shared" si="38"/>
        <v>1055</v>
      </c>
      <c r="O68" s="152">
        <f t="shared" si="38"/>
        <v>1055</v>
      </c>
      <c r="P68" s="153">
        <f t="shared" si="38"/>
        <v>1055</v>
      </c>
      <c r="Q68" s="153">
        <f t="shared" si="38"/>
        <v>1055</v>
      </c>
      <c r="R68" s="153">
        <f t="shared" si="38"/>
        <v>0</v>
      </c>
      <c r="S68" s="153">
        <f t="shared" si="38"/>
        <v>0</v>
      </c>
      <c r="T68" s="153">
        <f t="shared" si="38"/>
        <v>0</v>
      </c>
      <c r="U68" s="153">
        <f t="shared" si="38"/>
        <v>0</v>
      </c>
      <c r="V68" s="153">
        <f t="shared" ref="V68:AI68" si="39">SUM(V69)</f>
        <v>0</v>
      </c>
      <c r="W68" s="153">
        <f t="shared" si="39"/>
        <v>0</v>
      </c>
      <c r="X68" s="153">
        <f t="shared" si="39"/>
        <v>0</v>
      </c>
      <c r="Y68" s="153">
        <f t="shared" si="39"/>
        <v>0</v>
      </c>
      <c r="Z68" s="153">
        <f t="shared" si="39"/>
        <v>0</v>
      </c>
      <c r="AA68" s="153">
        <f t="shared" si="39"/>
        <v>0</v>
      </c>
      <c r="AB68" s="153">
        <f t="shared" si="39"/>
        <v>0</v>
      </c>
      <c r="AC68" s="153">
        <f t="shared" si="39"/>
        <v>0</v>
      </c>
      <c r="AD68" s="153">
        <f t="shared" si="39"/>
        <v>0</v>
      </c>
      <c r="AE68" s="153">
        <f t="shared" si="39"/>
        <v>0</v>
      </c>
      <c r="AF68" s="153">
        <f t="shared" si="39"/>
        <v>0</v>
      </c>
      <c r="AG68" s="153">
        <f t="shared" si="39"/>
        <v>0</v>
      </c>
      <c r="AH68" s="153">
        <f t="shared" si="39"/>
        <v>0</v>
      </c>
      <c r="AI68" s="152"/>
      <c r="AJ68" s="152"/>
      <c r="AK68" s="152"/>
      <c r="AL68" s="152"/>
      <c r="AM68" s="152"/>
      <c r="AN68" s="152"/>
      <c r="AO68" s="152"/>
      <c r="AP68" s="152"/>
      <c r="AQ68" s="152"/>
    </row>
    <row r="69" s="112" customFormat="1" ht="172" customHeight="1" spans="1:43">
      <c r="A69" s="135">
        <f>SUBTOTAL(103,$D$10:D69)</f>
        <v>39</v>
      </c>
      <c r="B69" s="136" t="s">
        <v>383</v>
      </c>
      <c r="C69" s="136" t="s">
        <v>58</v>
      </c>
      <c r="D69" s="136" t="s">
        <v>384</v>
      </c>
      <c r="E69" s="136" t="s">
        <v>385</v>
      </c>
      <c r="F69" s="136" t="s">
        <v>386</v>
      </c>
      <c r="G69" s="135" t="s">
        <v>62</v>
      </c>
      <c r="H69" s="135" t="s">
        <v>387</v>
      </c>
      <c r="I69" s="136" t="s">
        <v>388</v>
      </c>
      <c r="J69" s="136" t="s">
        <v>389</v>
      </c>
      <c r="K69" s="138">
        <v>6065</v>
      </c>
      <c r="L69" s="138">
        <v>6065</v>
      </c>
      <c r="M69" s="138">
        <v>24266</v>
      </c>
      <c r="N69" s="144">
        <v>1055</v>
      </c>
      <c r="O69" s="144">
        <f>Q69+R69+T69+U69+V69+W69+Y69+AA69+AB69+AD69+AE69</f>
        <v>1055</v>
      </c>
      <c r="P69" s="138">
        <f>Q69+R69+S69+T69+U69+V69+W69+X69+Y69+Z69</f>
        <v>1055</v>
      </c>
      <c r="Q69" s="138">
        <v>1055</v>
      </c>
      <c r="R69" s="138"/>
      <c r="S69" s="138"/>
      <c r="T69" s="138"/>
      <c r="U69" s="138"/>
      <c r="V69" s="138"/>
      <c r="W69" s="138"/>
      <c r="X69" s="138"/>
      <c r="Y69" s="138"/>
      <c r="Z69" s="138"/>
      <c r="AA69" s="138"/>
      <c r="AB69" s="138"/>
      <c r="AC69" s="138"/>
      <c r="AD69" s="138"/>
      <c r="AE69" s="138"/>
      <c r="AF69" s="138"/>
      <c r="AG69" s="138"/>
      <c r="AH69" s="138"/>
      <c r="AI69" s="139" t="s">
        <v>390</v>
      </c>
      <c r="AJ69" s="139" t="s">
        <v>391</v>
      </c>
      <c r="AK69" s="139" t="s">
        <v>390</v>
      </c>
      <c r="AL69" s="139" t="s">
        <v>391</v>
      </c>
      <c r="AM69" s="136" t="s">
        <v>392</v>
      </c>
      <c r="AN69" s="195" t="s">
        <v>393</v>
      </c>
      <c r="AO69" s="138" t="s">
        <v>135</v>
      </c>
      <c r="AP69" s="138" t="s">
        <v>136</v>
      </c>
      <c r="AQ69" s="139"/>
    </row>
    <row r="70" s="105" customFormat="1" ht="30" customHeight="1" spans="1:43">
      <c r="A70" s="134" t="s">
        <v>55</v>
      </c>
      <c r="B70" s="133" t="s">
        <v>394</v>
      </c>
      <c r="C70" s="133"/>
      <c r="D70" s="133"/>
      <c r="E70" s="133"/>
      <c r="F70" s="133"/>
      <c r="G70" s="133"/>
      <c r="H70" s="133"/>
      <c r="I70" s="133"/>
      <c r="J70" s="133"/>
      <c r="K70" s="152"/>
      <c r="L70" s="152"/>
      <c r="M70" s="152"/>
      <c r="N70" s="152"/>
      <c r="O70" s="152"/>
      <c r="P70" s="153"/>
      <c r="Q70" s="153"/>
      <c r="R70" s="153"/>
      <c r="S70" s="153"/>
      <c r="T70" s="153"/>
      <c r="U70" s="153"/>
      <c r="V70" s="153"/>
      <c r="W70" s="153"/>
      <c r="X70" s="153"/>
      <c r="Y70" s="153"/>
      <c r="Z70" s="153"/>
      <c r="AA70" s="153"/>
      <c r="AB70" s="153"/>
      <c r="AC70" s="153"/>
      <c r="AD70" s="153"/>
      <c r="AE70" s="153"/>
      <c r="AF70" s="153"/>
      <c r="AG70" s="153"/>
      <c r="AH70" s="153"/>
      <c r="AI70" s="152"/>
      <c r="AJ70" s="152"/>
      <c r="AK70" s="152"/>
      <c r="AL70" s="152"/>
      <c r="AM70" s="152"/>
      <c r="AN70" s="152"/>
      <c r="AO70" s="152"/>
      <c r="AP70" s="152"/>
      <c r="AQ70" s="152"/>
    </row>
    <row r="71" s="105" customFormat="1" ht="30" customHeight="1" spans="1:43">
      <c r="A71" s="134" t="s">
        <v>55</v>
      </c>
      <c r="B71" s="133" t="s">
        <v>395</v>
      </c>
      <c r="C71" s="133"/>
      <c r="D71" s="133"/>
      <c r="E71" s="133"/>
      <c r="F71" s="133"/>
      <c r="G71" s="133"/>
      <c r="H71" s="133"/>
      <c r="I71" s="133"/>
      <c r="J71" s="133"/>
      <c r="K71" s="152"/>
      <c r="L71" s="152"/>
      <c r="M71" s="152"/>
      <c r="N71" s="152"/>
      <c r="O71" s="152"/>
      <c r="P71" s="153"/>
      <c r="Q71" s="153"/>
      <c r="R71" s="153"/>
      <c r="S71" s="153"/>
      <c r="T71" s="153"/>
      <c r="U71" s="153"/>
      <c r="V71" s="153"/>
      <c r="W71" s="153"/>
      <c r="X71" s="153"/>
      <c r="Y71" s="153"/>
      <c r="Z71" s="153"/>
      <c r="AA71" s="153"/>
      <c r="AB71" s="153"/>
      <c r="AC71" s="153"/>
      <c r="AD71" s="153"/>
      <c r="AE71" s="153"/>
      <c r="AF71" s="153"/>
      <c r="AG71" s="153"/>
      <c r="AH71" s="153"/>
      <c r="AI71" s="152"/>
      <c r="AJ71" s="152"/>
      <c r="AK71" s="152"/>
      <c r="AL71" s="152"/>
      <c r="AM71" s="152"/>
      <c r="AN71" s="152"/>
      <c r="AO71" s="152"/>
      <c r="AP71" s="152"/>
      <c r="AQ71" s="152"/>
    </row>
    <row r="72" s="105" customFormat="1" ht="30" customHeight="1" spans="1:43">
      <c r="A72" s="134" t="s">
        <v>55</v>
      </c>
      <c r="B72" s="133" t="s">
        <v>396</v>
      </c>
      <c r="C72" s="133"/>
      <c r="D72" s="133"/>
      <c r="E72" s="133"/>
      <c r="F72" s="133"/>
      <c r="G72" s="133"/>
      <c r="H72" s="133"/>
      <c r="I72" s="133"/>
      <c r="J72" s="133"/>
      <c r="K72" s="152"/>
      <c r="L72" s="152"/>
      <c r="M72" s="152"/>
      <c r="N72" s="152"/>
      <c r="O72" s="152"/>
      <c r="P72" s="153"/>
      <c r="Q72" s="153"/>
      <c r="R72" s="153"/>
      <c r="S72" s="153"/>
      <c r="T72" s="153"/>
      <c r="U72" s="153"/>
      <c r="V72" s="153"/>
      <c r="W72" s="153"/>
      <c r="X72" s="153"/>
      <c r="Y72" s="153"/>
      <c r="Z72" s="153"/>
      <c r="AA72" s="153"/>
      <c r="AB72" s="153"/>
      <c r="AC72" s="153"/>
      <c r="AD72" s="153"/>
      <c r="AE72" s="153"/>
      <c r="AF72" s="153"/>
      <c r="AG72" s="153"/>
      <c r="AH72" s="153"/>
      <c r="AI72" s="152"/>
      <c r="AJ72" s="152"/>
      <c r="AK72" s="152"/>
      <c r="AL72" s="152"/>
      <c r="AM72" s="152"/>
      <c r="AN72" s="152"/>
      <c r="AO72" s="152"/>
      <c r="AP72" s="152"/>
      <c r="AQ72" s="152"/>
    </row>
    <row r="73" s="105" customFormat="1" ht="30" customHeight="1" spans="1:43">
      <c r="A73" s="134" t="s">
        <v>55</v>
      </c>
      <c r="B73" s="133" t="s">
        <v>397</v>
      </c>
      <c r="C73" s="133"/>
      <c r="D73" s="133"/>
      <c r="E73" s="133"/>
      <c r="F73" s="133"/>
      <c r="G73" s="133"/>
      <c r="H73" s="133"/>
      <c r="I73" s="133"/>
      <c r="J73" s="133"/>
      <c r="K73" s="152"/>
      <c r="L73" s="152"/>
      <c r="M73" s="152"/>
      <c r="N73" s="152"/>
      <c r="O73" s="152"/>
      <c r="P73" s="153"/>
      <c r="Q73" s="153"/>
      <c r="R73" s="153"/>
      <c r="S73" s="153"/>
      <c r="T73" s="153"/>
      <c r="U73" s="153"/>
      <c r="V73" s="153"/>
      <c r="W73" s="153"/>
      <c r="X73" s="153"/>
      <c r="Y73" s="153"/>
      <c r="Z73" s="153"/>
      <c r="AA73" s="153"/>
      <c r="AB73" s="153"/>
      <c r="AC73" s="153"/>
      <c r="AD73" s="153"/>
      <c r="AE73" s="153"/>
      <c r="AF73" s="153"/>
      <c r="AG73" s="153"/>
      <c r="AH73" s="153"/>
      <c r="AI73" s="152"/>
      <c r="AJ73" s="152"/>
      <c r="AK73" s="152"/>
      <c r="AL73" s="152"/>
      <c r="AM73" s="152"/>
      <c r="AN73" s="152"/>
      <c r="AO73" s="152"/>
      <c r="AP73" s="152"/>
      <c r="AQ73" s="152"/>
    </row>
    <row r="74" s="105" customFormat="1" ht="30" customHeight="1" spans="1:43">
      <c r="A74" s="132" t="s">
        <v>51</v>
      </c>
      <c r="B74" s="133" t="s">
        <v>398</v>
      </c>
      <c r="C74" s="133"/>
      <c r="D74" s="133"/>
      <c r="E74" s="133"/>
      <c r="F74" s="133"/>
      <c r="G74" s="133"/>
      <c r="H74" s="133"/>
      <c r="I74" s="133"/>
      <c r="J74" s="133"/>
      <c r="K74" s="152"/>
      <c r="L74" s="152"/>
      <c r="M74" s="152"/>
      <c r="N74" s="152">
        <f t="shared" ref="N74:U74" si="40">N75+N79+N83+N86+N90</f>
        <v>4926.17094</v>
      </c>
      <c r="O74" s="152">
        <f t="shared" si="40"/>
        <v>4926.17094</v>
      </c>
      <c r="P74" s="153">
        <f t="shared" si="40"/>
        <v>2716.93924</v>
      </c>
      <c r="Q74" s="153">
        <f t="shared" si="40"/>
        <v>2716.93924</v>
      </c>
      <c r="R74" s="153">
        <f t="shared" si="40"/>
        <v>0</v>
      </c>
      <c r="S74" s="153">
        <f t="shared" si="40"/>
        <v>0</v>
      </c>
      <c r="T74" s="153">
        <f t="shared" si="40"/>
        <v>0</v>
      </c>
      <c r="U74" s="153">
        <f t="shared" si="40"/>
        <v>0</v>
      </c>
      <c r="V74" s="153">
        <f t="shared" ref="V74:AI74" si="41">V75+V79+V83+V86+V90</f>
        <v>0</v>
      </c>
      <c r="W74" s="153">
        <f t="shared" si="41"/>
        <v>0</v>
      </c>
      <c r="X74" s="153">
        <f t="shared" si="41"/>
        <v>0</v>
      </c>
      <c r="Y74" s="153">
        <f t="shared" si="41"/>
        <v>0</v>
      </c>
      <c r="Z74" s="153">
        <f t="shared" si="41"/>
        <v>0</v>
      </c>
      <c r="AA74" s="153">
        <f t="shared" si="41"/>
        <v>1200</v>
      </c>
      <c r="AB74" s="153">
        <f t="shared" si="41"/>
        <v>1009.2317</v>
      </c>
      <c r="AC74" s="153">
        <f t="shared" si="41"/>
        <v>0</v>
      </c>
      <c r="AD74" s="153">
        <f t="shared" si="41"/>
        <v>0</v>
      </c>
      <c r="AE74" s="153">
        <f t="shared" si="41"/>
        <v>0</v>
      </c>
      <c r="AF74" s="153">
        <f t="shared" si="41"/>
        <v>0</v>
      </c>
      <c r="AG74" s="153">
        <f t="shared" si="41"/>
        <v>0</v>
      </c>
      <c r="AH74" s="153">
        <f t="shared" si="41"/>
        <v>0</v>
      </c>
      <c r="AI74" s="152"/>
      <c r="AJ74" s="152"/>
      <c r="AK74" s="152"/>
      <c r="AL74" s="152"/>
      <c r="AM74" s="152"/>
      <c r="AN74" s="152"/>
      <c r="AO74" s="152"/>
      <c r="AP74" s="152"/>
      <c r="AQ74" s="152"/>
    </row>
    <row r="75" s="105" customFormat="1" ht="30" customHeight="1" spans="1:43">
      <c r="A75" s="132" t="s">
        <v>53</v>
      </c>
      <c r="B75" s="133" t="s">
        <v>399</v>
      </c>
      <c r="C75" s="133"/>
      <c r="D75" s="133"/>
      <c r="E75" s="133"/>
      <c r="F75" s="133"/>
      <c r="G75" s="133"/>
      <c r="H75" s="133"/>
      <c r="I75" s="133"/>
      <c r="J75" s="133"/>
      <c r="K75" s="152"/>
      <c r="L75" s="152"/>
      <c r="M75" s="152"/>
      <c r="N75" s="152">
        <f t="shared" ref="N75:U75" si="42">N76+N78</f>
        <v>3726.17094</v>
      </c>
      <c r="O75" s="152">
        <f t="shared" si="42"/>
        <v>3726.17094</v>
      </c>
      <c r="P75" s="153">
        <f t="shared" si="42"/>
        <v>2716.93924</v>
      </c>
      <c r="Q75" s="153">
        <f t="shared" si="42"/>
        <v>2716.93924</v>
      </c>
      <c r="R75" s="153">
        <f t="shared" si="42"/>
        <v>0</v>
      </c>
      <c r="S75" s="153">
        <f t="shared" si="42"/>
        <v>0</v>
      </c>
      <c r="T75" s="153">
        <f t="shared" si="42"/>
        <v>0</v>
      </c>
      <c r="U75" s="153">
        <f t="shared" si="42"/>
        <v>0</v>
      </c>
      <c r="V75" s="153">
        <f t="shared" ref="V75:AI75" si="43">V76+V78</f>
        <v>0</v>
      </c>
      <c r="W75" s="153">
        <f t="shared" si="43"/>
        <v>0</v>
      </c>
      <c r="X75" s="153">
        <f t="shared" si="43"/>
        <v>0</v>
      </c>
      <c r="Y75" s="153">
        <f t="shared" si="43"/>
        <v>0</v>
      </c>
      <c r="Z75" s="153">
        <f t="shared" si="43"/>
        <v>0</v>
      </c>
      <c r="AA75" s="153">
        <f t="shared" si="43"/>
        <v>0</v>
      </c>
      <c r="AB75" s="153">
        <f t="shared" si="43"/>
        <v>1009.2317</v>
      </c>
      <c r="AC75" s="153">
        <f t="shared" si="43"/>
        <v>0</v>
      </c>
      <c r="AD75" s="153">
        <f t="shared" si="43"/>
        <v>0</v>
      </c>
      <c r="AE75" s="153">
        <f t="shared" si="43"/>
        <v>0</v>
      </c>
      <c r="AF75" s="153">
        <f t="shared" si="43"/>
        <v>0</v>
      </c>
      <c r="AG75" s="153">
        <f t="shared" si="43"/>
        <v>0</v>
      </c>
      <c r="AH75" s="153">
        <f t="shared" si="43"/>
        <v>0</v>
      </c>
      <c r="AI75" s="152"/>
      <c r="AJ75" s="152"/>
      <c r="AK75" s="152"/>
      <c r="AL75" s="152"/>
      <c r="AM75" s="152"/>
      <c r="AN75" s="152"/>
      <c r="AO75" s="152"/>
      <c r="AP75" s="152"/>
      <c r="AQ75" s="152"/>
    </row>
    <row r="76" s="105" customFormat="1" ht="30" customHeight="1" spans="1:43">
      <c r="A76" s="134" t="s">
        <v>55</v>
      </c>
      <c r="B76" s="133" t="s">
        <v>400</v>
      </c>
      <c r="C76" s="133"/>
      <c r="D76" s="133"/>
      <c r="E76" s="133"/>
      <c r="F76" s="133"/>
      <c r="G76" s="133"/>
      <c r="H76" s="133"/>
      <c r="I76" s="133"/>
      <c r="J76" s="133"/>
      <c r="K76" s="152">
        <f t="shared" ref="K76:U76" si="44">SUM(K77:K77)</f>
        <v>8917</v>
      </c>
      <c r="L76" s="152">
        <f t="shared" si="44"/>
        <v>8917</v>
      </c>
      <c r="M76" s="152">
        <f t="shared" si="44"/>
        <v>27670</v>
      </c>
      <c r="N76" s="152">
        <f t="shared" si="44"/>
        <v>3726.17094</v>
      </c>
      <c r="O76" s="152">
        <f t="shared" si="44"/>
        <v>3726.17094</v>
      </c>
      <c r="P76" s="153">
        <f t="shared" si="44"/>
        <v>2716.93924</v>
      </c>
      <c r="Q76" s="153">
        <f t="shared" si="44"/>
        <v>2716.93924</v>
      </c>
      <c r="R76" s="153">
        <f t="shared" si="44"/>
        <v>0</v>
      </c>
      <c r="S76" s="153">
        <f t="shared" si="44"/>
        <v>0</v>
      </c>
      <c r="T76" s="153">
        <f t="shared" si="44"/>
        <v>0</v>
      </c>
      <c r="U76" s="153">
        <f t="shared" si="44"/>
        <v>0</v>
      </c>
      <c r="V76" s="153">
        <f t="shared" ref="V76:AH76" si="45">SUM(V77:V77)</f>
        <v>0</v>
      </c>
      <c r="W76" s="153">
        <f t="shared" si="45"/>
        <v>0</v>
      </c>
      <c r="X76" s="153">
        <f t="shared" si="45"/>
        <v>0</v>
      </c>
      <c r="Y76" s="153">
        <f t="shared" si="45"/>
        <v>0</v>
      </c>
      <c r="Z76" s="153">
        <f t="shared" si="45"/>
        <v>0</v>
      </c>
      <c r="AA76" s="153">
        <f t="shared" si="45"/>
        <v>0</v>
      </c>
      <c r="AB76" s="153">
        <f t="shared" si="45"/>
        <v>1009.2317</v>
      </c>
      <c r="AC76" s="153">
        <f t="shared" si="45"/>
        <v>0</v>
      </c>
      <c r="AD76" s="153">
        <f t="shared" si="45"/>
        <v>0</v>
      </c>
      <c r="AE76" s="153">
        <f t="shared" si="45"/>
        <v>0</v>
      </c>
      <c r="AF76" s="153">
        <f t="shared" si="45"/>
        <v>0</v>
      </c>
      <c r="AG76" s="153">
        <f t="shared" si="45"/>
        <v>0</v>
      </c>
      <c r="AH76" s="153">
        <f t="shared" si="45"/>
        <v>0</v>
      </c>
      <c r="AI76" s="152"/>
      <c r="AJ76" s="152"/>
      <c r="AK76" s="152"/>
      <c r="AL76" s="152"/>
      <c r="AM76" s="152"/>
      <c r="AN76" s="152"/>
      <c r="AO76" s="152"/>
      <c r="AP76" s="152"/>
      <c r="AQ76" s="152"/>
    </row>
    <row r="77" s="105" customFormat="1" ht="409" customHeight="1" spans="1:43">
      <c r="A77" s="135">
        <f>SUBTOTAL(103,$D$10:D77)</f>
        <v>40</v>
      </c>
      <c r="B77" s="135" t="s">
        <v>401</v>
      </c>
      <c r="C77" s="135" t="s">
        <v>112</v>
      </c>
      <c r="D77" s="142" t="s">
        <v>402</v>
      </c>
      <c r="E77" s="142" t="s">
        <v>403</v>
      </c>
      <c r="F77" s="135" t="s">
        <v>403</v>
      </c>
      <c r="G77" s="142" t="s">
        <v>115</v>
      </c>
      <c r="H77" s="135" t="s">
        <v>404</v>
      </c>
      <c r="I77" s="144"/>
      <c r="J77" s="190" t="s">
        <v>405</v>
      </c>
      <c r="K77" s="138">
        <v>8917</v>
      </c>
      <c r="L77" s="138">
        <v>8917</v>
      </c>
      <c r="M77" s="138">
        <v>27670</v>
      </c>
      <c r="N77" s="144">
        <v>3726.17094</v>
      </c>
      <c r="O77" s="144">
        <f>Q77+R77+T77+U77+V77+W77+Y77+AA77+AB77+AD77+AE77</f>
        <v>3726.17094</v>
      </c>
      <c r="P77" s="144">
        <f>Q77+R77+S77+T77+U77+V77+W77+X77+Y77+Z77</f>
        <v>2716.93924</v>
      </c>
      <c r="Q77" s="167">
        <v>2716.93924</v>
      </c>
      <c r="R77" s="194">
        <v>0</v>
      </c>
      <c r="S77" s="167">
        <v>0</v>
      </c>
      <c r="T77" s="167">
        <v>0</v>
      </c>
      <c r="U77" s="167">
        <v>0</v>
      </c>
      <c r="V77" s="167">
        <v>0</v>
      </c>
      <c r="W77" s="167">
        <v>0</v>
      </c>
      <c r="X77" s="170">
        <v>0</v>
      </c>
      <c r="Y77" s="170">
        <v>0</v>
      </c>
      <c r="Z77" s="170">
        <v>0</v>
      </c>
      <c r="AA77" s="170">
        <v>0</v>
      </c>
      <c r="AB77" s="170">
        <v>1009.2317</v>
      </c>
      <c r="AC77" s="143">
        <v>0</v>
      </c>
      <c r="AD77" s="143">
        <v>0</v>
      </c>
      <c r="AE77" s="143">
        <v>0</v>
      </c>
      <c r="AF77" s="143">
        <v>0</v>
      </c>
      <c r="AG77" s="139">
        <v>0</v>
      </c>
      <c r="AH77" s="139">
        <v>0</v>
      </c>
      <c r="AI77" s="138" t="s">
        <v>406</v>
      </c>
      <c r="AJ77" s="138" t="s">
        <v>407</v>
      </c>
      <c r="AK77" s="196" t="s">
        <v>408</v>
      </c>
      <c r="AL77" s="138" t="s">
        <v>407</v>
      </c>
      <c r="AM77" s="197" t="s">
        <v>409</v>
      </c>
      <c r="AN77" s="198" t="s">
        <v>410</v>
      </c>
      <c r="AO77" s="138"/>
      <c r="AP77" s="138"/>
      <c r="AQ77" s="139"/>
    </row>
    <row r="78" s="105" customFormat="1" ht="30" customHeight="1" spans="1:43">
      <c r="A78" s="134" t="s">
        <v>55</v>
      </c>
      <c r="B78" s="133" t="s">
        <v>411</v>
      </c>
      <c r="C78" s="133"/>
      <c r="D78" s="133"/>
      <c r="E78" s="133"/>
      <c r="F78" s="133"/>
      <c r="G78" s="133"/>
      <c r="H78" s="133"/>
      <c r="I78" s="133"/>
      <c r="J78" s="133"/>
      <c r="K78" s="152"/>
      <c r="L78" s="152"/>
      <c r="M78" s="152"/>
      <c r="N78" s="152"/>
      <c r="O78" s="152"/>
      <c r="P78" s="153"/>
      <c r="Q78" s="153"/>
      <c r="R78" s="153"/>
      <c r="S78" s="153"/>
      <c r="T78" s="153"/>
      <c r="U78" s="153"/>
      <c r="V78" s="153"/>
      <c r="W78" s="153"/>
      <c r="X78" s="153"/>
      <c r="Y78" s="153"/>
      <c r="Z78" s="153"/>
      <c r="AA78" s="153"/>
      <c r="AB78" s="153"/>
      <c r="AC78" s="153"/>
      <c r="AD78" s="153"/>
      <c r="AE78" s="153"/>
      <c r="AF78" s="153"/>
      <c r="AG78" s="153"/>
      <c r="AH78" s="153"/>
      <c r="AI78" s="152"/>
      <c r="AJ78" s="152"/>
      <c r="AK78" s="152"/>
      <c r="AL78" s="152"/>
      <c r="AM78" s="152"/>
      <c r="AN78" s="152"/>
      <c r="AO78" s="152"/>
      <c r="AP78" s="152"/>
      <c r="AQ78" s="152"/>
    </row>
    <row r="79" s="105" customFormat="1" ht="30" customHeight="1" spans="1:43">
      <c r="A79" s="134" t="s">
        <v>53</v>
      </c>
      <c r="B79" s="133" t="s">
        <v>412</v>
      </c>
      <c r="C79" s="133"/>
      <c r="D79" s="133"/>
      <c r="E79" s="133"/>
      <c r="F79" s="133"/>
      <c r="G79" s="133"/>
      <c r="H79" s="133"/>
      <c r="I79" s="133"/>
      <c r="J79" s="133"/>
      <c r="K79" s="152"/>
      <c r="L79" s="152"/>
      <c r="M79" s="152"/>
      <c r="N79" s="152">
        <f t="shared" ref="N79:U79" si="46">N80+N81+N82</f>
        <v>0</v>
      </c>
      <c r="O79" s="152">
        <f t="shared" si="46"/>
        <v>0</v>
      </c>
      <c r="P79" s="153">
        <f t="shared" si="46"/>
        <v>0</v>
      </c>
      <c r="Q79" s="153">
        <f t="shared" si="46"/>
        <v>0</v>
      </c>
      <c r="R79" s="153">
        <f t="shared" si="46"/>
        <v>0</v>
      </c>
      <c r="S79" s="153">
        <f t="shared" si="46"/>
        <v>0</v>
      </c>
      <c r="T79" s="153">
        <f t="shared" si="46"/>
        <v>0</v>
      </c>
      <c r="U79" s="153">
        <f t="shared" si="46"/>
        <v>0</v>
      </c>
      <c r="V79" s="153">
        <f t="shared" ref="V79:AI79" si="47">V80+V81+V82</f>
        <v>0</v>
      </c>
      <c r="W79" s="153">
        <f t="shared" si="47"/>
        <v>0</v>
      </c>
      <c r="X79" s="153">
        <f t="shared" si="47"/>
        <v>0</v>
      </c>
      <c r="Y79" s="153">
        <f t="shared" si="47"/>
        <v>0</v>
      </c>
      <c r="Z79" s="153">
        <f t="shared" si="47"/>
        <v>0</v>
      </c>
      <c r="AA79" s="153">
        <f t="shared" si="47"/>
        <v>0</v>
      </c>
      <c r="AB79" s="153">
        <f t="shared" si="47"/>
        <v>0</v>
      </c>
      <c r="AC79" s="153">
        <f t="shared" si="47"/>
        <v>0</v>
      </c>
      <c r="AD79" s="153">
        <f t="shared" si="47"/>
        <v>0</v>
      </c>
      <c r="AE79" s="153">
        <f t="shared" si="47"/>
        <v>0</v>
      </c>
      <c r="AF79" s="153">
        <f t="shared" si="47"/>
        <v>0</v>
      </c>
      <c r="AG79" s="153">
        <f t="shared" si="47"/>
        <v>0</v>
      </c>
      <c r="AH79" s="153">
        <f t="shared" si="47"/>
        <v>0</v>
      </c>
      <c r="AI79" s="152"/>
      <c r="AJ79" s="152"/>
      <c r="AK79" s="152"/>
      <c r="AL79" s="152"/>
      <c r="AM79" s="152"/>
      <c r="AN79" s="152"/>
      <c r="AO79" s="152"/>
      <c r="AP79" s="152"/>
      <c r="AQ79" s="152"/>
    </row>
    <row r="80" s="105" customFormat="1" ht="30" customHeight="1" spans="1:43">
      <c r="A80" s="134" t="s">
        <v>55</v>
      </c>
      <c r="B80" s="133" t="s">
        <v>413</v>
      </c>
      <c r="C80" s="133"/>
      <c r="D80" s="133"/>
      <c r="E80" s="133"/>
      <c r="F80" s="133"/>
      <c r="G80" s="133"/>
      <c r="H80" s="133"/>
      <c r="I80" s="133"/>
      <c r="J80" s="133"/>
      <c r="K80" s="152"/>
      <c r="L80" s="152"/>
      <c r="M80" s="152"/>
      <c r="N80" s="152"/>
      <c r="O80" s="152"/>
      <c r="P80" s="153"/>
      <c r="Q80" s="153"/>
      <c r="R80" s="153"/>
      <c r="S80" s="153"/>
      <c r="T80" s="153"/>
      <c r="U80" s="153"/>
      <c r="V80" s="153"/>
      <c r="W80" s="153"/>
      <c r="X80" s="153"/>
      <c r="Y80" s="153"/>
      <c r="Z80" s="153"/>
      <c r="AA80" s="153"/>
      <c r="AB80" s="153"/>
      <c r="AC80" s="153"/>
      <c r="AD80" s="153"/>
      <c r="AE80" s="153"/>
      <c r="AF80" s="153"/>
      <c r="AG80" s="153"/>
      <c r="AH80" s="153"/>
      <c r="AI80" s="152"/>
      <c r="AJ80" s="152"/>
      <c r="AK80" s="152"/>
      <c r="AL80" s="152"/>
      <c r="AM80" s="152"/>
      <c r="AN80" s="152"/>
      <c r="AO80" s="152"/>
      <c r="AP80" s="152"/>
      <c r="AQ80" s="152"/>
    </row>
    <row r="81" s="105" customFormat="1" ht="30" customHeight="1" spans="1:43">
      <c r="A81" s="134" t="s">
        <v>55</v>
      </c>
      <c r="B81" s="133" t="s">
        <v>414</v>
      </c>
      <c r="C81" s="133"/>
      <c r="D81" s="133"/>
      <c r="E81" s="133"/>
      <c r="F81" s="133"/>
      <c r="G81" s="133"/>
      <c r="H81" s="133"/>
      <c r="I81" s="133"/>
      <c r="J81" s="133"/>
      <c r="K81" s="152"/>
      <c r="L81" s="152"/>
      <c r="M81" s="152"/>
      <c r="N81" s="152"/>
      <c r="O81" s="152"/>
      <c r="P81" s="153"/>
      <c r="Q81" s="153"/>
      <c r="R81" s="153"/>
      <c r="S81" s="153"/>
      <c r="T81" s="153"/>
      <c r="U81" s="153"/>
      <c r="V81" s="153"/>
      <c r="W81" s="153"/>
      <c r="X81" s="153"/>
      <c r="Y81" s="153"/>
      <c r="Z81" s="153"/>
      <c r="AA81" s="153"/>
      <c r="AB81" s="153"/>
      <c r="AC81" s="153"/>
      <c r="AD81" s="153"/>
      <c r="AE81" s="153"/>
      <c r="AF81" s="153"/>
      <c r="AG81" s="153"/>
      <c r="AH81" s="153"/>
      <c r="AI81" s="152"/>
      <c r="AJ81" s="152"/>
      <c r="AK81" s="152"/>
      <c r="AL81" s="152"/>
      <c r="AM81" s="152"/>
      <c r="AN81" s="152"/>
      <c r="AO81" s="152"/>
      <c r="AP81" s="152"/>
      <c r="AQ81" s="152"/>
    </row>
    <row r="82" s="105" customFormat="1" ht="30" customHeight="1" spans="1:43">
      <c r="A82" s="134" t="s">
        <v>55</v>
      </c>
      <c r="B82" s="133" t="s">
        <v>415</v>
      </c>
      <c r="C82" s="133"/>
      <c r="D82" s="133"/>
      <c r="E82" s="133"/>
      <c r="F82" s="133"/>
      <c r="G82" s="133"/>
      <c r="H82" s="133"/>
      <c r="I82" s="133"/>
      <c r="J82" s="133"/>
      <c r="K82" s="152"/>
      <c r="L82" s="152"/>
      <c r="M82" s="152"/>
      <c r="N82" s="152"/>
      <c r="O82" s="152"/>
      <c r="P82" s="153"/>
      <c r="Q82" s="153"/>
      <c r="R82" s="153"/>
      <c r="S82" s="153"/>
      <c r="T82" s="153"/>
      <c r="U82" s="153"/>
      <c r="V82" s="153"/>
      <c r="W82" s="153"/>
      <c r="X82" s="153"/>
      <c r="Y82" s="153"/>
      <c r="Z82" s="153"/>
      <c r="AA82" s="153"/>
      <c r="AB82" s="153"/>
      <c r="AC82" s="153"/>
      <c r="AD82" s="153"/>
      <c r="AE82" s="153"/>
      <c r="AF82" s="153"/>
      <c r="AG82" s="153"/>
      <c r="AH82" s="153"/>
      <c r="AI82" s="152"/>
      <c r="AJ82" s="152"/>
      <c r="AK82" s="152"/>
      <c r="AL82" s="152"/>
      <c r="AM82" s="152"/>
      <c r="AN82" s="152"/>
      <c r="AO82" s="152"/>
      <c r="AP82" s="152"/>
      <c r="AQ82" s="152"/>
    </row>
    <row r="83" s="105" customFormat="1" ht="30" customHeight="1" spans="1:43">
      <c r="A83" s="134" t="s">
        <v>53</v>
      </c>
      <c r="B83" s="133" t="s">
        <v>416</v>
      </c>
      <c r="C83" s="133"/>
      <c r="D83" s="133"/>
      <c r="E83" s="133"/>
      <c r="F83" s="133"/>
      <c r="G83" s="133"/>
      <c r="H83" s="133"/>
      <c r="I83" s="133"/>
      <c r="J83" s="133"/>
      <c r="K83" s="152"/>
      <c r="L83" s="152"/>
      <c r="M83" s="152"/>
      <c r="N83" s="152">
        <f t="shared" ref="N83:U83" si="48">N84+N85</f>
        <v>0</v>
      </c>
      <c r="O83" s="152">
        <f t="shared" si="48"/>
        <v>0</v>
      </c>
      <c r="P83" s="153">
        <f t="shared" si="48"/>
        <v>0</v>
      </c>
      <c r="Q83" s="153">
        <f t="shared" si="48"/>
        <v>0</v>
      </c>
      <c r="R83" s="153">
        <f t="shared" si="48"/>
        <v>0</v>
      </c>
      <c r="S83" s="153">
        <f t="shared" si="48"/>
        <v>0</v>
      </c>
      <c r="T83" s="153">
        <f t="shared" si="48"/>
        <v>0</v>
      </c>
      <c r="U83" s="153">
        <f t="shared" si="48"/>
        <v>0</v>
      </c>
      <c r="V83" s="153">
        <f t="shared" ref="V83:AI83" si="49">V84+V85</f>
        <v>0</v>
      </c>
      <c r="W83" s="153">
        <f t="shared" si="49"/>
        <v>0</v>
      </c>
      <c r="X83" s="153">
        <f t="shared" si="49"/>
        <v>0</v>
      </c>
      <c r="Y83" s="153">
        <f t="shared" si="49"/>
        <v>0</v>
      </c>
      <c r="Z83" s="153">
        <f t="shared" si="49"/>
        <v>0</v>
      </c>
      <c r="AA83" s="153">
        <f t="shared" si="49"/>
        <v>0</v>
      </c>
      <c r="AB83" s="153">
        <f t="shared" si="49"/>
        <v>0</v>
      </c>
      <c r="AC83" s="153">
        <f t="shared" si="49"/>
        <v>0</v>
      </c>
      <c r="AD83" s="153">
        <f t="shared" si="49"/>
        <v>0</v>
      </c>
      <c r="AE83" s="153">
        <f t="shared" si="49"/>
        <v>0</v>
      </c>
      <c r="AF83" s="153">
        <f t="shared" si="49"/>
        <v>0</v>
      </c>
      <c r="AG83" s="153">
        <f t="shared" si="49"/>
        <v>0</v>
      </c>
      <c r="AH83" s="153">
        <f t="shared" si="49"/>
        <v>0</v>
      </c>
      <c r="AI83" s="152"/>
      <c r="AJ83" s="152"/>
      <c r="AK83" s="152"/>
      <c r="AL83" s="152"/>
      <c r="AM83" s="152"/>
      <c r="AN83" s="152"/>
      <c r="AO83" s="152"/>
      <c r="AP83" s="152"/>
      <c r="AQ83" s="152"/>
    </row>
    <row r="84" s="105" customFormat="1" ht="30" customHeight="1" spans="1:43">
      <c r="A84" s="134" t="s">
        <v>55</v>
      </c>
      <c r="B84" s="133" t="s">
        <v>417</v>
      </c>
      <c r="C84" s="133"/>
      <c r="D84" s="133"/>
      <c r="E84" s="133"/>
      <c r="F84" s="133"/>
      <c r="G84" s="133"/>
      <c r="H84" s="133"/>
      <c r="I84" s="133"/>
      <c r="J84" s="133"/>
      <c r="K84" s="152"/>
      <c r="L84" s="152"/>
      <c r="M84" s="152"/>
      <c r="N84" s="152"/>
      <c r="O84" s="152"/>
      <c r="P84" s="153"/>
      <c r="Q84" s="153"/>
      <c r="R84" s="153"/>
      <c r="S84" s="153"/>
      <c r="T84" s="153"/>
      <c r="U84" s="153"/>
      <c r="V84" s="153"/>
      <c r="W84" s="153"/>
      <c r="X84" s="153"/>
      <c r="Y84" s="153"/>
      <c r="Z84" s="153"/>
      <c r="AA84" s="153"/>
      <c r="AB84" s="153"/>
      <c r="AC84" s="153"/>
      <c r="AD84" s="153"/>
      <c r="AE84" s="153"/>
      <c r="AF84" s="153"/>
      <c r="AG84" s="153"/>
      <c r="AH84" s="153"/>
      <c r="AI84" s="152"/>
      <c r="AJ84" s="152"/>
      <c r="AK84" s="152"/>
      <c r="AL84" s="152"/>
      <c r="AM84" s="152"/>
      <c r="AN84" s="152"/>
      <c r="AO84" s="152"/>
      <c r="AP84" s="152"/>
      <c r="AQ84" s="152"/>
    </row>
    <row r="85" s="105" customFormat="1" ht="30" customHeight="1" spans="1:43">
      <c r="A85" s="134" t="s">
        <v>55</v>
      </c>
      <c r="B85" s="133" t="s">
        <v>418</v>
      </c>
      <c r="C85" s="133"/>
      <c r="D85" s="133"/>
      <c r="E85" s="133"/>
      <c r="F85" s="133"/>
      <c r="G85" s="133"/>
      <c r="H85" s="133"/>
      <c r="I85" s="133"/>
      <c r="J85" s="133"/>
      <c r="K85" s="152"/>
      <c r="L85" s="152"/>
      <c r="M85" s="152"/>
      <c r="N85" s="152"/>
      <c r="O85" s="152"/>
      <c r="P85" s="153"/>
      <c r="Q85" s="153"/>
      <c r="R85" s="153"/>
      <c r="S85" s="153"/>
      <c r="T85" s="153"/>
      <c r="U85" s="153"/>
      <c r="V85" s="153"/>
      <c r="W85" s="153"/>
      <c r="X85" s="153"/>
      <c r="Y85" s="153"/>
      <c r="Z85" s="153"/>
      <c r="AA85" s="153"/>
      <c r="AB85" s="153"/>
      <c r="AC85" s="153"/>
      <c r="AD85" s="153"/>
      <c r="AE85" s="153"/>
      <c r="AF85" s="153"/>
      <c r="AG85" s="153"/>
      <c r="AH85" s="153"/>
      <c r="AI85" s="152"/>
      <c r="AJ85" s="152"/>
      <c r="AK85" s="152"/>
      <c r="AL85" s="152"/>
      <c r="AM85" s="152"/>
      <c r="AN85" s="152"/>
      <c r="AO85" s="152"/>
      <c r="AP85" s="152"/>
      <c r="AQ85" s="152"/>
    </row>
    <row r="86" s="105" customFormat="1" ht="30" customHeight="1" spans="1:43">
      <c r="A86" s="134" t="s">
        <v>53</v>
      </c>
      <c r="B86" s="133" t="s">
        <v>419</v>
      </c>
      <c r="C86" s="133"/>
      <c r="D86" s="133"/>
      <c r="E86" s="133"/>
      <c r="F86" s="133"/>
      <c r="G86" s="133"/>
      <c r="H86" s="133"/>
      <c r="I86" s="133"/>
      <c r="J86" s="133"/>
      <c r="K86" s="152"/>
      <c r="L86" s="152"/>
      <c r="M86" s="152"/>
      <c r="N86" s="152">
        <f t="shared" ref="N86:U86" si="50">N87+N88+N89</f>
        <v>0</v>
      </c>
      <c r="O86" s="152">
        <f t="shared" si="50"/>
        <v>0</v>
      </c>
      <c r="P86" s="153">
        <f t="shared" si="50"/>
        <v>0</v>
      </c>
      <c r="Q86" s="153">
        <f t="shared" si="50"/>
        <v>0</v>
      </c>
      <c r="R86" s="153">
        <f t="shared" si="50"/>
        <v>0</v>
      </c>
      <c r="S86" s="153">
        <f t="shared" si="50"/>
        <v>0</v>
      </c>
      <c r="T86" s="153">
        <f t="shared" si="50"/>
        <v>0</v>
      </c>
      <c r="U86" s="153">
        <f t="shared" si="50"/>
        <v>0</v>
      </c>
      <c r="V86" s="153">
        <f t="shared" ref="V86:AI86" si="51">V87+V88+V89</f>
        <v>0</v>
      </c>
      <c r="W86" s="153">
        <f t="shared" si="51"/>
        <v>0</v>
      </c>
      <c r="X86" s="153">
        <f t="shared" si="51"/>
        <v>0</v>
      </c>
      <c r="Y86" s="153">
        <f t="shared" si="51"/>
        <v>0</v>
      </c>
      <c r="Z86" s="153">
        <f t="shared" si="51"/>
        <v>0</v>
      </c>
      <c r="AA86" s="153">
        <f t="shared" si="51"/>
        <v>0</v>
      </c>
      <c r="AB86" s="153">
        <f t="shared" si="51"/>
        <v>0</v>
      </c>
      <c r="AC86" s="153">
        <f t="shared" si="51"/>
        <v>0</v>
      </c>
      <c r="AD86" s="153">
        <f t="shared" si="51"/>
        <v>0</v>
      </c>
      <c r="AE86" s="153">
        <f t="shared" si="51"/>
        <v>0</v>
      </c>
      <c r="AF86" s="153">
        <f t="shared" si="51"/>
        <v>0</v>
      </c>
      <c r="AG86" s="153">
        <f t="shared" si="51"/>
        <v>0</v>
      </c>
      <c r="AH86" s="153">
        <f t="shared" si="51"/>
        <v>0</v>
      </c>
      <c r="AI86" s="152"/>
      <c r="AJ86" s="152"/>
      <c r="AK86" s="152"/>
      <c r="AL86" s="152"/>
      <c r="AM86" s="152"/>
      <c r="AN86" s="152"/>
      <c r="AO86" s="152"/>
      <c r="AP86" s="152"/>
      <c r="AQ86" s="152"/>
    </row>
    <row r="87" s="105" customFormat="1" ht="30" customHeight="1" spans="1:43">
      <c r="A87" s="134" t="s">
        <v>55</v>
      </c>
      <c r="B87" s="133" t="s">
        <v>420</v>
      </c>
      <c r="C87" s="133"/>
      <c r="D87" s="133"/>
      <c r="E87" s="133"/>
      <c r="F87" s="133"/>
      <c r="G87" s="133"/>
      <c r="H87" s="133"/>
      <c r="I87" s="133"/>
      <c r="J87" s="133"/>
      <c r="K87" s="152"/>
      <c r="L87" s="152"/>
      <c r="M87" s="152"/>
      <c r="N87" s="152"/>
      <c r="O87" s="152"/>
      <c r="P87" s="153"/>
      <c r="Q87" s="153"/>
      <c r="R87" s="153"/>
      <c r="S87" s="153"/>
      <c r="T87" s="153"/>
      <c r="U87" s="153"/>
      <c r="V87" s="153"/>
      <c r="W87" s="153"/>
      <c r="X87" s="153"/>
      <c r="Y87" s="153"/>
      <c r="Z87" s="153"/>
      <c r="AA87" s="153"/>
      <c r="AB87" s="153"/>
      <c r="AC87" s="153"/>
      <c r="AD87" s="153"/>
      <c r="AE87" s="153"/>
      <c r="AF87" s="153"/>
      <c r="AG87" s="153"/>
      <c r="AH87" s="153"/>
      <c r="AI87" s="152"/>
      <c r="AJ87" s="152"/>
      <c r="AK87" s="152"/>
      <c r="AL87" s="152"/>
      <c r="AM87" s="152"/>
      <c r="AN87" s="152"/>
      <c r="AO87" s="152"/>
      <c r="AP87" s="152"/>
      <c r="AQ87" s="152"/>
    </row>
    <row r="88" s="105" customFormat="1" ht="30" customHeight="1" spans="1:43">
      <c r="A88" s="134" t="s">
        <v>55</v>
      </c>
      <c r="B88" s="133" t="s">
        <v>421</v>
      </c>
      <c r="C88" s="133"/>
      <c r="D88" s="133"/>
      <c r="E88" s="133"/>
      <c r="F88" s="133"/>
      <c r="G88" s="133"/>
      <c r="H88" s="133"/>
      <c r="I88" s="133"/>
      <c r="J88" s="133"/>
      <c r="K88" s="152"/>
      <c r="L88" s="152"/>
      <c r="M88" s="152"/>
      <c r="N88" s="152"/>
      <c r="O88" s="152"/>
      <c r="P88" s="153"/>
      <c r="Q88" s="153"/>
      <c r="R88" s="153"/>
      <c r="S88" s="153"/>
      <c r="T88" s="153"/>
      <c r="U88" s="153"/>
      <c r="V88" s="153"/>
      <c r="W88" s="153"/>
      <c r="X88" s="153"/>
      <c r="Y88" s="153"/>
      <c r="Z88" s="153"/>
      <c r="AA88" s="153"/>
      <c r="AB88" s="153"/>
      <c r="AC88" s="153"/>
      <c r="AD88" s="153"/>
      <c r="AE88" s="153"/>
      <c r="AF88" s="153"/>
      <c r="AG88" s="153"/>
      <c r="AH88" s="153"/>
      <c r="AI88" s="152"/>
      <c r="AJ88" s="152"/>
      <c r="AK88" s="152"/>
      <c r="AL88" s="152"/>
      <c r="AM88" s="152"/>
      <c r="AN88" s="152"/>
      <c r="AO88" s="152"/>
      <c r="AP88" s="152"/>
      <c r="AQ88" s="152"/>
    </row>
    <row r="89" s="105" customFormat="1" ht="30" customHeight="1" spans="1:43">
      <c r="A89" s="134" t="s">
        <v>55</v>
      </c>
      <c r="B89" s="133" t="s">
        <v>422</v>
      </c>
      <c r="C89" s="133"/>
      <c r="D89" s="133"/>
      <c r="E89" s="133"/>
      <c r="F89" s="133"/>
      <c r="G89" s="133"/>
      <c r="H89" s="133"/>
      <c r="I89" s="133"/>
      <c r="J89" s="133"/>
      <c r="K89" s="152"/>
      <c r="L89" s="152"/>
      <c r="M89" s="152"/>
      <c r="N89" s="152"/>
      <c r="O89" s="152"/>
      <c r="P89" s="153"/>
      <c r="Q89" s="153"/>
      <c r="R89" s="153"/>
      <c r="S89" s="153"/>
      <c r="T89" s="153"/>
      <c r="U89" s="153"/>
      <c r="V89" s="153"/>
      <c r="W89" s="153"/>
      <c r="X89" s="153"/>
      <c r="Y89" s="153"/>
      <c r="Z89" s="153"/>
      <c r="AA89" s="153"/>
      <c r="AB89" s="153"/>
      <c r="AC89" s="153"/>
      <c r="AD89" s="153"/>
      <c r="AE89" s="153"/>
      <c r="AF89" s="153"/>
      <c r="AG89" s="153"/>
      <c r="AH89" s="153"/>
      <c r="AI89" s="152"/>
      <c r="AJ89" s="152"/>
      <c r="AK89" s="152"/>
      <c r="AL89" s="152"/>
      <c r="AM89" s="152"/>
      <c r="AN89" s="152"/>
      <c r="AO89" s="152"/>
      <c r="AP89" s="152"/>
      <c r="AQ89" s="152"/>
    </row>
    <row r="90" s="105" customFormat="1" ht="30" customHeight="1" spans="1:43">
      <c r="A90" s="134" t="s">
        <v>53</v>
      </c>
      <c r="B90" s="133" t="s">
        <v>423</v>
      </c>
      <c r="C90" s="133"/>
      <c r="D90" s="133"/>
      <c r="E90" s="133"/>
      <c r="F90" s="133"/>
      <c r="G90" s="133"/>
      <c r="H90" s="133"/>
      <c r="I90" s="133"/>
      <c r="J90" s="133"/>
      <c r="K90" s="152"/>
      <c r="L90" s="152"/>
      <c r="M90" s="152"/>
      <c r="N90" s="152">
        <f t="shared" ref="N90:U90" si="52">N91</f>
        <v>1200</v>
      </c>
      <c r="O90" s="152">
        <f t="shared" si="52"/>
        <v>1200</v>
      </c>
      <c r="P90" s="153">
        <f t="shared" si="52"/>
        <v>0</v>
      </c>
      <c r="Q90" s="153">
        <f t="shared" si="52"/>
        <v>0</v>
      </c>
      <c r="R90" s="153">
        <f t="shared" si="52"/>
        <v>0</v>
      </c>
      <c r="S90" s="153">
        <f t="shared" si="52"/>
        <v>0</v>
      </c>
      <c r="T90" s="153">
        <f t="shared" si="52"/>
        <v>0</v>
      </c>
      <c r="U90" s="153">
        <f t="shared" si="52"/>
        <v>0</v>
      </c>
      <c r="V90" s="153">
        <f t="shared" ref="V90:AI90" si="53">V91</f>
        <v>0</v>
      </c>
      <c r="W90" s="153">
        <f t="shared" si="53"/>
        <v>0</v>
      </c>
      <c r="X90" s="153">
        <f t="shared" si="53"/>
        <v>0</v>
      </c>
      <c r="Y90" s="153">
        <f t="shared" si="53"/>
        <v>0</v>
      </c>
      <c r="Z90" s="153">
        <f t="shared" si="53"/>
        <v>0</v>
      </c>
      <c r="AA90" s="153">
        <f t="shared" si="53"/>
        <v>1200</v>
      </c>
      <c r="AB90" s="153">
        <f t="shared" si="53"/>
        <v>0</v>
      </c>
      <c r="AC90" s="153">
        <f t="shared" si="53"/>
        <v>0</v>
      </c>
      <c r="AD90" s="153">
        <f t="shared" si="53"/>
        <v>0</v>
      </c>
      <c r="AE90" s="153">
        <f t="shared" si="53"/>
        <v>0</v>
      </c>
      <c r="AF90" s="153">
        <f t="shared" si="53"/>
        <v>0</v>
      </c>
      <c r="AG90" s="153">
        <f t="shared" si="53"/>
        <v>0</v>
      </c>
      <c r="AH90" s="153">
        <f t="shared" si="53"/>
        <v>0</v>
      </c>
      <c r="AI90" s="152"/>
      <c r="AJ90" s="152"/>
      <c r="AK90" s="152"/>
      <c r="AL90" s="152"/>
      <c r="AM90" s="152"/>
      <c r="AN90" s="152"/>
      <c r="AO90" s="152"/>
      <c r="AP90" s="152"/>
      <c r="AQ90" s="152"/>
    </row>
    <row r="91" s="105" customFormat="1" ht="30" customHeight="1" spans="1:43">
      <c r="A91" s="134" t="s">
        <v>55</v>
      </c>
      <c r="B91" s="133" t="s">
        <v>423</v>
      </c>
      <c r="C91" s="133"/>
      <c r="D91" s="133"/>
      <c r="E91" s="133"/>
      <c r="F91" s="133"/>
      <c r="G91" s="133"/>
      <c r="H91" s="133"/>
      <c r="I91" s="133"/>
      <c r="J91" s="133"/>
      <c r="K91" s="152">
        <f t="shared" ref="K91:U91" si="54">SUM(K92:K92)</f>
        <v>1000</v>
      </c>
      <c r="L91" s="152">
        <f t="shared" si="54"/>
        <v>1000</v>
      </c>
      <c r="M91" s="152">
        <f t="shared" si="54"/>
        <v>1000</v>
      </c>
      <c r="N91" s="152">
        <f t="shared" si="54"/>
        <v>1200</v>
      </c>
      <c r="O91" s="152">
        <f t="shared" si="54"/>
        <v>1200</v>
      </c>
      <c r="P91" s="153">
        <f t="shared" si="54"/>
        <v>0</v>
      </c>
      <c r="Q91" s="153">
        <f t="shared" si="54"/>
        <v>0</v>
      </c>
      <c r="R91" s="153">
        <f t="shared" si="54"/>
        <v>0</v>
      </c>
      <c r="S91" s="153">
        <f t="shared" si="54"/>
        <v>0</v>
      </c>
      <c r="T91" s="153">
        <f t="shared" si="54"/>
        <v>0</v>
      </c>
      <c r="U91" s="153">
        <f t="shared" si="54"/>
        <v>0</v>
      </c>
      <c r="V91" s="153">
        <f t="shared" ref="V91:AI91" si="55">SUM(V92:V92)</f>
        <v>0</v>
      </c>
      <c r="W91" s="153">
        <f t="shared" si="55"/>
        <v>0</v>
      </c>
      <c r="X91" s="153">
        <f t="shared" si="55"/>
        <v>0</v>
      </c>
      <c r="Y91" s="153">
        <f t="shared" si="55"/>
        <v>0</v>
      </c>
      <c r="Z91" s="153">
        <f t="shared" si="55"/>
        <v>0</v>
      </c>
      <c r="AA91" s="153">
        <f t="shared" si="55"/>
        <v>1200</v>
      </c>
      <c r="AB91" s="153">
        <f t="shared" si="55"/>
        <v>0</v>
      </c>
      <c r="AC91" s="153">
        <f t="shared" si="55"/>
        <v>0</v>
      </c>
      <c r="AD91" s="153">
        <f t="shared" si="55"/>
        <v>0</v>
      </c>
      <c r="AE91" s="153">
        <f t="shared" si="55"/>
        <v>0</v>
      </c>
      <c r="AF91" s="153">
        <f t="shared" si="55"/>
        <v>0</v>
      </c>
      <c r="AG91" s="153">
        <f t="shared" si="55"/>
        <v>0</v>
      </c>
      <c r="AH91" s="153">
        <f t="shared" si="55"/>
        <v>0</v>
      </c>
      <c r="AI91" s="152"/>
      <c r="AJ91" s="152"/>
      <c r="AK91" s="152"/>
      <c r="AL91" s="152"/>
      <c r="AM91" s="152"/>
      <c r="AN91" s="152"/>
      <c r="AO91" s="152"/>
      <c r="AP91" s="152"/>
      <c r="AQ91" s="152"/>
    </row>
    <row r="92" s="112" customFormat="1" ht="393" customHeight="1" spans="1:43">
      <c r="A92" s="135">
        <f>SUBTOTAL(103,$D$10:D92)</f>
        <v>41</v>
      </c>
      <c r="B92" s="136" t="s">
        <v>424</v>
      </c>
      <c r="C92" s="136" t="s">
        <v>58</v>
      </c>
      <c r="D92" s="136" t="s">
        <v>425</v>
      </c>
      <c r="E92" s="136" t="s">
        <v>426</v>
      </c>
      <c r="F92" s="136" t="s">
        <v>426</v>
      </c>
      <c r="G92" s="135" t="s">
        <v>62</v>
      </c>
      <c r="H92" s="135" t="s">
        <v>387</v>
      </c>
      <c r="I92" s="136" t="s">
        <v>388</v>
      </c>
      <c r="J92" s="136" t="s">
        <v>427</v>
      </c>
      <c r="K92" s="138">
        <v>1000</v>
      </c>
      <c r="L92" s="138">
        <v>1000</v>
      </c>
      <c r="M92" s="138">
        <v>1000</v>
      </c>
      <c r="N92" s="144">
        <v>1200</v>
      </c>
      <c r="O92" s="144">
        <f>Q92+R92+T92+U92+V92+W92+Y92+AA92+AB92+AD92+AE92</f>
        <v>1200</v>
      </c>
      <c r="P92" s="138">
        <f>Q92+R92+S92+T92+U92+V92+W92+X92+Y92+Z92</f>
        <v>0</v>
      </c>
      <c r="Q92" s="138"/>
      <c r="R92" s="138"/>
      <c r="S92" s="138"/>
      <c r="T92" s="138"/>
      <c r="U92" s="138"/>
      <c r="V92" s="138"/>
      <c r="W92" s="138"/>
      <c r="X92" s="138"/>
      <c r="Y92" s="138"/>
      <c r="Z92" s="138"/>
      <c r="AA92" s="138">
        <v>1200</v>
      </c>
      <c r="AB92" s="138"/>
      <c r="AC92" s="138"/>
      <c r="AD92" s="138"/>
      <c r="AE92" s="138"/>
      <c r="AF92" s="138"/>
      <c r="AG92" s="138"/>
      <c r="AH92" s="138"/>
      <c r="AI92" s="139" t="s">
        <v>428</v>
      </c>
      <c r="AJ92" s="143" t="s">
        <v>429</v>
      </c>
      <c r="AK92" s="139" t="s">
        <v>428</v>
      </c>
      <c r="AL92" s="143" t="s">
        <v>429</v>
      </c>
      <c r="AM92" s="157" t="s">
        <v>430</v>
      </c>
      <c r="AN92" s="162" t="s">
        <v>431</v>
      </c>
      <c r="AO92" s="138" t="s">
        <v>135</v>
      </c>
      <c r="AP92" s="138" t="s">
        <v>136</v>
      </c>
      <c r="AQ92" s="139"/>
    </row>
    <row r="93" s="105" customFormat="1" ht="30" customHeight="1" spans="1:43">
      <c r="A93" s="132" t="s">
        <v>51</v>
      </c>
      <c r="B93" s="133" t="s">
        <v>432</v>
      </c>
      <c r="C93" s="133"/>
      <c r="D93" s="133"/>
      <c r="E93" s="133"/>
      <c r="F93" s="133"/>
      <c r="G93" s="133"/>
      <c r="H93" s="133"/>
      <c r="I93" s="133"/>
      <c r="J93" s="133"/>
      <c r="K93" s="152"/>
      <c r="L93" s="152"/>
      <c r="M93" s="152"/>
      <c r="N93" s="152">
        <f t="shared" ref="N93:U93" si="56">N94+N108+N124</f>
        <v>10252</v>
      </c>
      <c r="O93" s="152">
        <f t="shared" si="56"/>
        <v>8908</v>
      </c>
      <c r="P93" s="153">
        <f t="shared" si="56"/>
        <v>5536</v>
      </c>
      <c r="Q93" s="153">
        <f t="shared" si="56"/>
        <v>1528</v>
      </c>
      <c r="R93" s="153">
        <f t="shared" si="56"/>
        <v>0</v>
      </c>
      <c r="S93" s="153">
        <f t="shared" si="56"/>
        <v>1000</v>
      </c>
      <c r="T93" s="153">
        <f t="shared" si="56"/>
        <v>1798</v>
      </c>
      <c r="U93" s="153">
        <f t="shared" si="56"/>
        <v>610</v>
      </c>
      <c r="V93" s="153">
        <f t="shared" ref="V93:AI93" si="57">V94+V108+V124</f>
        <v>551</v>
      </c>
      <c r="W93" s="153">
        <f t="shared" si="57"/>
        <v>49</v>
      </c>
      <c r="X93" s="153">
        <f t="shared" si="57"/>
        <v>0</v>
      </c>
      <c r="Y93" s="153">
        <f t="shared" si="57"/>
        <v>0</v>
      </c>
      <c r="Z93" s="153">
        <f t="shared" si="57"/>
        <v>0</v>
      </c>
      <c r="AA93" s="153">
        <f t="shared" si="57"/>
        <v>4031</v>
      </c>
      <c r="AB93" s="153">
        <f t="shared" si="57"/>
        <v>0</v>
      </c>
      <c r="AC93" s="153">
        <f t="shared" si="57"/>
        <v>0</v>
      </c>
      <c r="AD93" s="153">
        <f t="shared" si="57"/>
        <v>126</v>
      </c>
      <c r="AE93" s="153">
        <f t="shared" si="57"/>
        <v>215</v>
      </c>
      <c r="AF93" s="153">
        <f t="shared" si="57"/>
        <v>344</v>
      </c>
      <c r="AG93" s="153">
        <f t="shared" si="57"/>
        <v>0</v>
      </c>
      <c r="AH93" s="153">
        <f t="shared" si="57"/>
        <v>0</v>
      </c>
      <c r="AI93" s="152"/>
      <c r="AJ93" s="152"/>
      <c r="AK93" s="152"/>
      <c r="AL93" s="152"/>
      <c r="AM93" s="152"/>
      <c r="AN93" s="152"/>
      <c r="AO93" s="152"/>
      <c r="AP93" s="152"/>
      <c r="AQ93" s="152"/>
    </row>
    <row r="94" s="105" customFormat="1" ht="30" customHeight="1" spans="1:43">
      <c r="A94" s="132" t="s">
        <v>53</v>
      </c>
      <c r="B94" s="133" t="s">
        <v>433</v>
      </c>
      <c r="C94" s="133"/>
      <c r="D94" s="133"/>
      <c r="E94" s="133"/>
      <c r="F94" s="133"/>
      <c r="G94" s="133"/>
      <c r="H94" s="133"/>
      <c r="I94" s="133"/>
      <c r="J94" s="133"/>
      <c r="K94" s="152"/>
      <c r="L94" s="152"/>
      <c r="M94" s="152"/>
      <c r="N94" s="152">
        <f t="shared" ref="N94:U94" si="58">N95+N96+N100+N102+N103+N104+N105+N106+N107</f>
        <v>1342</v>
      </c>
      <c r="O94" s="152">
        <f t="shared" si="58"/>
        <v>1342</v>
      </c>
      <c r="P94" s="153">
        <f t="shared" si="58"/>
        <v>1342</v>
      </c>
      <c r="Q94" s="153">
        <f t="shared" si="58"/>
        <v>744</v>
      </c>
      <c r="R94" s="153">
        <f t="shared" si="58"/>
        <v>0</v>
      </c>
      <c r="S94" s="153">
        <f t="shared" si="58"/>
        <v>0</v>
      </c>
      <c r="T94" s="153">
        <f t="shared" si="58"/>
        <v>598</v>
      </c>
      <c r="U94" s="153">
        <f t="shared" si="58"/>
        <v>0</v>
      </c>
      <c r="V94" s="153">
        <f t="shared" ref="V94:AI94" si="59">V95+V96+V100+V102+V103+V104+V105+V106+V107</f>
        <v>0</v>
      </c>
      <c r="W94" s="153">
        <f t="shared" si="59"/>
        <v>0</v>
      </c>
      <c r="X94" s="153">
        <f t="shared" si="59"/>
        <v>0</v>
      </c>
      <c r="Y94" s="153">
        <f t="shared" si="59"/>
        <v>0</v>
      </c>
      <c r="Z94" s="153">
        <f t="shared" si="59"/>
        <v>0</v>
      </c>
      <c r="AA94" s="153">
        <f t="shared" si="59"/>
        <v>0</v>
      </c>
      <c r="AB94" s="153">
        <f t="shared" si="59"/>
        <v>0</v>
      </c>
      <c r="AC94" s="153">
        <f t="shared" si="59"/>
        <v>0</v>
      </c>
      <c r="AD94" s="153">
        <f t="shared" si="59"/>
        <v>0</v>
      </c>
      <c r="AE94" s="153">
        <f t="shared" si="59"/>
        <v>0</v>
      </c>
      <c r="AF94" s="153">
        <f t="shared" si="59"/>
        <v>0</v>
      </c>
      <c r="AG94" s="153">
        <f t="shared" si="59"/>
        <v>0</v>
      </c>
      <c r="AH94" s="153">
        <f t="shared" si="59"/>
        <v>0</v>
      </c>
      <c r="AI94" s="152"/>
      <c r="AJ94" s="152"/>
      <c r="AK94" s="152"/>
      <c r="AL94" s="152"/>
      <c r="AM94" s="152"/>
      <c r="AN94" s="152"/>
      <c r="AO94" s="152"/>
      <c r="AP94" s="152"/>
      <c r="AQ94" s="152"/>
    </row>
    <row r="95" s="120" customFormat="1" ht="30" customHeight="1" spans="1:43">
      <c r="A95" s="134" t="s">
        <v>55</v>
      </c>
      <c r="B95" s="133" t="s">
        <v>434</v>
      </c>
      <c r="C95" s="133"/>
      <c r="D95" s="133"/>
      <c r="E95" s="133"/>
      <c r="F95" s="133"/>
      <c r="G95" s="133"/>
      <c r="H95" s="133"/>
      <c r="I95" s="133"/>
      <c r="J95" s="133"/>
      <c r="K95" s="191"/>
      <c r="L95" s="191"/>
      <c r="M95" s="191"/>
      <c r="N95" s="191"/>
      <c r="O95" s="191"/>
      <c r="P95" s="153"/>
      <c r="Q95" s="153"/>
      <c r="R95" s="153"/>
      <c r="S95" s="153"/>
      <c r="T95" s="153"/>
      <c r="U95" s="153"/>
      <c r="V95" s="153"/>
      <c r="W95" s="153"/>
      <c r="X95" s="153"/>
      <c r="Y95" s="153"/>
      <c r="Z95" s="153"/>
      <c r="AA95" s="153"/>
      <c r="AB95" s="153"/>
      <c r="AC95" s="153"/>
      <c r="AD95" s="153"/>
      <c r="AE95" s="153"/>
      <c r="AF95" s="153"/>
      <c r="AG95" s="153"/>
      <c r="AH95" s="153"/>
      <c r="AI95" s="191"/>
      <c r="AJ95" s="191"/>
      <c r="AK95" s="191"/>
      <c r="AL95" s="191"/>
      <c r="AM95" s="191"/>
      <c r="AN95" s="191"/>
      <c r="AO95" s="191"/>
      <c r="AP95" s="191"/>
      <c r="AQ95" s="191"/>
    </row>
    <row r="96" s="120" customFormat="1" ht="75" customHeight="1" spans="1:43">
      <c r="A96" s="134" t="s">
        <v>55</v>
      </c>
      <c r="B96" s="133" t="s">
        <v>435</v>
      </c>
      <c r="C96" s="133"/>
      <c r="D96" s="133"/>
      <c r="E96" s="133"/>
      <c r="F96" s="133"/>
      <c r="G96" s="133"/>
      <c r="H96" s="133"/>
      <c r="I96" s="133"/>
      <c r="J96" s="133"/>
      <c r="K96" s="191">
        <f t="shared" ref="K96:U96" si="60">SUM(K97:K99)</f>
        <v>20.846</v>
      </c>
      <c r="L96" s="191">
        <f t="shared" si="60"/>
        <v>3903</v>
      </c>
      <c r="M96" s="191">
        <f t="shared" si="60"/>
        <v>15421</v>
      </c>
      <c r="N96" s="191">
        <f t="shared" si="60"/>
        <v>1198</v>
      </c>
      <c r="O96" s="191">
        <f t="shared" si="60"/>
        <v>1198</v>
      </c>
      <c r="P96" s="153">
        <f t="shared" si="60"/>
        <v>1198</v>
      </c>
      <c r="Q96" s="153">
        <f t="shared" si="60"/>
        <v>600</v>
      </c>
      <c r="R96" s="153">
        <f t="shared" si="60"/>
        <v>0</v>
      </c>
      <c r="S96" s="153">
        <f t="shared" si="60"/>
        <v>0</v>
      </c>
      <c r="T96" s="153">
        <f t="shared" si="60"/>
        <v>598</v>
      </c>
      <c r="U96" s="153">
        <f t="shared" si="60"/>
        <v>0</v>
      </c>
      <c r="V96" s="153">
        <f t="shared" ref="V96:AI96" si="61">SUM(V97:V99)</f>
        <v>0</v>
      </c>
      <c r="W96" s="153">
        <f t="shared" si="61"/>
        <v>0</v>
      </c>
      <c r="X96" s="153">
        <f t="shared" si="61"/>
        <v>0</v>
      </c>
      <c r="Y96" s="153">
        <f t="shared" si="61"/>
        <v>0</v>
      </c>
      <c r="Z96" s="153">
        <f t="shared" si="61"/>
        <v>0</v>
      </c>
      <c r="AA96" s="153">
        <f t="shared" si="61"/>
        <v>0</v>
      </c>
      <c r="AB96" s="153">
        <f t="shared" si="61"/>
        <v>0</v>
      </c>
      <c r="AC96" s="153">
        <f t="shared" si="61"/>
        <v>0</v>
      </c>
      <c r="AD96" s="153">
        <f t="shared" si="61"/>
        <v>0</v>
      </c>
      <c r="AE96" s="153">
        <f t="shared" si="61"/>
        <v>0</v>
      </c>
      <c r="AF96" s="153">
        <f t="shared" si="61"/>
        <v>0</v>
      </c>
      <c r="AG96" s="153">
        <f t="shared" si="61"/>
        <v>0</v>
      </c>
      <c r="AH96" s="153">
        <f t="shared" si="61"/>
        <v>0</v>
      </c>
      <c r="AI96" s="191"/>
      <c r="AJ96" s="191"/>
      <c r="AK96" s="191"/>
      <c r="AL96" s="191"/>
      <c r="AM96" s="191"/>
      <c r="AN96" s="191"/>
      <c r="AO96" s="191"/>
      <c r="AP96" s="191"/>
      <c r="AQ96" s="191"/>
    </row>
    <row r="97" s="109" customFormat="1" ht="391" customHeight="1" spans="1:43">
      <c r="A97" s="135">
        <f>SUBTOTAL(103,$D$10:D97)</f>
        <v>42</v>
      </c>
      <c r="B97" s="136" t="s">
        <v>436</v>
      </c>
      <c r="C97" s="136" t="s">
        <v>58</v>
      </c>
      <c r="D97" s="144" t="s">
        <v>437</v>
      </c>
      <c r="E97" s="136" t="s">
        <v>438</v>
      </c>
      <c r="F97" s="136" t="s">
        <v>439</v>
      </c>
      <c r="G97" s="135" t="s">
        <v>62</v>
      </c>
      <c r="H97" s="135" t="s">
        <v>440</v>
      </c>
      <c r="I97" s="136" t="s">
        <v>324</v>
      </c>
      <c r="J97" s="158" t="s">
        <v>441</v>
      </c>
      <c r="K97" s="144">
        <v>11.346</v>
      </c>
      <c r="L97" s="138">
        <v>2398</v>
      </c>
      <c r="M97" s="138">
        <v>9397</v>
      </c>
      <c r="N97" s="144">
        <v>600</v>
      </c>
      <c r="O97" s="144">
        <f>Q97+R97+T97+U97+V97+W97+Y97+AA97+AB97+AD97+AE97</f>
        <v>600</v>
      </c>
      <c r="P97" s="138">
        <f>Q97+R97+S97+T97+U97+V97+W97+X97+Y97+Z97</f>
        <v>600</v>
      </c>
      <c r="Q97" s="138">
        <v>600</v>
      </c>
      <c r="R97" s="138"/>
      <c r="S97" s="138"/>
      <c r="T97" s="138"/>
      <c r="U97" s="138"/>
      <c r="V97" s="138"/>
      <c r="W97" s="138"/>
      <c r="X97" s="138"/>
      <c r="Y97" s="138"/>
      <c r="Z97" s="138"/>
      <c r="AA97" s="138"/>
      <c r="AB97" s="138"/>
      <c r="AC97" s="138"/>
      <c r="AD97" s="138"/>
      <c r="AE97" s="138"/>
      <c r="AF97" s="138"/>
      <c r="AG97" s="138"/>
      <c r="AH97" s="138"/>
      <c r="AI97" s="138" t="s">
        <v>428</v>
      </c>
      <c r="AJ97" s="144" t="s">
        <v>429</v>
      </c>
      <c r="AK97" s="138" t="s">
        <v>428</v>
      </c>
      <c r="AL97" s="144" t="s">
        <v>429</v>
      </c>
      <c r="AM97" s="157" t="s">
        <v>442</v>
      </c>
      <c r="AN97" s="157" t="s">
        <v>443</v>
      </c>
      <c r="AO97" s="138" t="s">
        <v>135</v>
      </c>
      <c r="AP97" s="138" t="s">
        <v>144</v>
      </c>
      <c r="AQ97" s="139"/>
    </row>
    <row r="98" s="117" customFormat="1" ht="391" customHeight="1" spans="1:43">
      <c r="A98" s="135">
        <f>SUBTOTAL(103,$D$10:D98)</f>
        <v>43</v>
      </c>
      <c r="B98" s="135" t="s">
        <v>444</v>
      </c>
      <c r="C98" s="135" t="s">
        <v>58</v>
      </c>
      <c r="D98" s="135" t="s">
        <v>445</v>
      </c>
      <c r="E98" s="135" t="s">
        <v>438</v>
      </c>
      <c r="F98" s="135" t="s">
        <v>439</v>
      </c>
      <c r="G98" s="135" t="s">
        <v>62</v>
      </c>
      <c r="H98" s="135" t="s">
        <v>446</v>
      </c>
      <c r="I98" s="135" t="s">
        <v>447</v>
      </c>
      <c r="J98" s="137" t="s">
        <v>448</v>
      </c>
      <c r="K98" s="138">
        <v>4.5</v>
      </c>
      <c r="L98" s="144">
        <v>709</v>
      </c>
      <c r="M98" s="144">
        <v>2800</v>
      </c>
      <c r="N98" s="144">
        <v>300</v>
      </c>
      <c r="O98" s="144">
        <f>Q98+R98+T98+U98+V98+W98+Y98+AA98+AB98+AD98+AE98</f>
        <v>300</v>
      </c>
      <c r="P98" s="138">
        <f>Q98+R98+S98+T98+U98+V98+W98+X98+Y98+Z98</f>
        <v>300</v>
      </c>
      <c r="Q98" s="138"/>
      <c r="R98" s="138"/>
      <c r="S98" s="138"/>
      <c r="T98" s="144">
        <v>300</v>
      </c>
      <c r="U98" s="144"/>
      <c r="V98" s="138"/>
      <c r="W98" s="138"/>
      <c r="X98" s="138"/>
      <c r="Y98" s="138"/>
      <c r="Z98" s="138"/>
      <c r="AA98" s="138"/>
      <c r="AB98" s="138"/>
      <c r="AC98" s="138"/>
      <c r="AD98" s="138"/>
      <c r="AE98" s="138"/>
      <c r="AF98" s="144"/>
      <c r="AG98" s="138"/>
      <c r="AH98" s="138"/>
      <c r="AI98" s="138" t="s">
        <v>129</v>
      </c>
      <c r="AJ98" s="138" t="s">
        <v>130</v>
      </c>
      <c r="AK98" s="138" t="s">
        <v>259</v>
      </c>
      <c r="AL98" s="138" t="s">
        <v>260</v>
      </c>
      <c r="AM98" s="184" t="s">
        <v>449</v>
      </c>
      <c r="AN98" s="184" t="s">
        <v>450</v>
      </c>
      <c r="AO98" s="138" t="s">
        <v>135</v>
      </c>
      <c r="AP98" s="138" t="s">
        <v>136</v>
      </c>
      <c r="AQ98" s="139"/>
    </row>
    <row r="99" s="117" customFormat="1" ht="391" customHeight="1" spans="1:43">
      <c r="A99" s="135">
        <f>SUBTOTAL(103,$D$10:D99)</f>
        <v>44</v>
      </c>
      <c r="B99" s="135" t="s">
        <v>451</v>
      </c>
      <c r="C99" s="135" t="s">
        <v>58</v>
      </c>
      <c r="D99" s="135" t="s">
        <v>452</v>
      </c>
      <c r="E99" s="135" t="s">
        <v>438</v>
      </c>
      <c r="F99" s="135" t="s">
        <v>439</v>
      </c>
      <c r="G99" s="135" t="s">
        <v>62</v>
      </c>
      <c r="H99" s="135" t="s">
        <v>155</v>
      </c>
      <c r="I99" s="135" t="s">
        <v>156</v>
      </c>
      <c r="J99" s="137" t="s">
        <v>453</v>
      </c>
      <c r="K99" s="138">
        <v>5</v>
      </c>
      <c r="L99" s="144">
        <v>796</v>
      </c>
      <c r="M99" s="144">
        <v>3224</v>
      </c>
      <c r="N99" s="144">
        <v>298</v>
      </c>
      <c r="O99" s="144">
        <f>Q99+R99+T99+U99+V99+W99+Y99+AA99+AB99+AD99+AE99</f>
        <v>298</v>
      </c>
      <c r="P99" s="138">
        <f>Q99+R99+S99+T99+U99+V99+W99+X99+Y99+Z99</f>
        <v>298</v>
      </c>
      <c r="Q99" s="138"/>
      <c r="R99" s="138"/>
      <c r="S99" s="138"/>
      <c r="T99" s="144">
        <v>298</v>
      </c>
      <c r="U99" s="144"/>
      <c r="V99" s="138"/>
      <c r="W99" s="138"/>
      <c r="X99" s="138"/>
      <c r="Y99" s="138"/>
      <c r="Z99" s="138"/>
      <c r="AA99" s="138"/>
      <c r="AB99" s="138"/>
      <c r="AC99" s="138"/>
      <c r="AD99" s="138"/>
      <c r="AE99" s="138"/>
      <c r="AF99" s="144"/>
      <c r="AG99" s="138"/>
      <c r="AH99" s="138"/>
      <c r="AI99" s="138" t="s">
        <v>92</v>
      </c>
      <c r="AJ99" s="138" t="s">
        <v>93</v>
      </c>
      <c r="AK99" s="138" t="s">
        <v>259</v>
      </c>
      <c r="AL99" s="138" t="s">
        <v>260</v>
      </c>
      <c r="AM99" s="184" t="s">
        <v>454</v>
      </c>
      <c r="AN99" s="184" t="s">
        <v>455</v>
      </c>
      <c r="AO99" s="138" t="s">
        <v>135</v>
      </c>
      <c r="AP99" s="138" t="s">
        <v>136</v>
      </c>
      <c r="AQ99" s="139"/>
    </row>
    <row r="100" s="120" customFormat="1" ht="30" customHeight="1" spans="1:43">
      <c r="A100" s="134" t="s">
        <v>55</v>
      </c>
      <c r="B100" s="133" t="s">
        <v>456</v>
      </c>
      <c r="C100" s="133"/>
      <c r="D100" s="133"/>
      <c r="E100" s="133"/>
      <c r="F100" s="133"/>
      <c r="G100" s="133"/>
      <c r="H100" s="133"/>
      <c r="I100" s="133"/>
      <c r="J100" s="133"/>
      <c r="K100" s="191">
        <f t="shared" ref="K100:U100" si="62">SUM(K101:K101)</f>
        <v>2.675</v>
      </c>
      <c r="L100" s="191">
        <f t="shared" si="62"/>
        <v>40</v>
      </c>
      <c r="M100" s="191">
        <f t="shared" si="62"/>
        <v>168</v>
      </c>
      <c r="N100" s="191">
        <f t="shared" si="62"/>
        <v>144</v>
      </c>
      <c r="O100" s="191">
        <f t="shared" si="62"/>
        <v>144</v>
      </c>
      <c r="P100" s="153">
        <f t="shared" si="62"/>
        <v>144</v>
      </c>
      <c r="Q100" s="153">
        <f t="shared" si="62"/>
        <v>144</v>
      </c>
      <c r="R100" s="153">
        <f t="shared" si="62"/>
        <v>0</v>
      </c>
      <c r="S100" s="153">
        <f t="shared" si="62"/>
        <v>0</v>
      </c>
      <c r="T100" s="153">
        <f t="shared" si="62"/>
        <v>0</v>
      </c>
      <c r="U100" s="153">
        <f t="shared" si="62"/>
        <v>0</v>
      </c>
      <c r="V100" s="153">
        <f t="shared" ref="V100:AI100" si="63">SUM(V101:V101)</f>
        <v>0</v>
      </c>
      <c r="W100" s="153">
        <f t="shared" si="63"/>
        <v>0</v>
      </c>
      <c r="X100" s="153">
        <f t="shared" si="63"/>
        <v>0</v>
      </c>
      <c r="Y100" s="153">
        <f t="shared" si="63"/>
        <v>0</v>
      </c>
      <c r="Z100" s="153">
        <f t="shared" si="63"/>
        <v>0</v>
      </c>
      <c r="AA100" s="153">
        <f t="shared" si="63"/>
        <v>0</v>
      </c>
      <c r="AB100" s="153">
        <f t="shared" si="63"/>
        <v>0</v>
      </c>
      <c r="AC100" s="153">
        <f t="shared" si="63"/>
        <v>0</v>
      </c>
      <c r="AD100" s="153">
        <f t="shared" si="63"/>
        <v>0</v>
      </c>
      <c r="AE100" s="153">
        <f t="shared" si="63"/>
        <v>0</v>
      </c>
      <c r="AF100" s="153">
        <f t="shared" si="63"/>
        <v>0</v>
      </c>
      <c r="AG100" s="153">
        <f t="shared" si="63"/>
        <v>0</v>
      </c>
      <c r="AH100" s="153">
        <f t="shared" si="63"/>
        <v>0</v>
      </c>
      <c r="AI100" s="191"/>
      <c r="AJ100" s="191"/>
      <c r="AK100" s="191"/>
      <c r="AL100" s="191"/>
      <c r="AM100" s="191"/>
      <c r="AN100" s="191"/>
      <c r="AO100" s="191"/>
      <c r="AP100" s="191"/>
      <c r="AQ100" s="191"/>
    </row>
    <row r="101" s="114" customFormat="1" ht="172" customHeight="1" spans="1:43">
      <c r="A101" s="135">
        <f>SUBTOTAL(103,$D$10:D101)</f>
        <v>45</v>
      </c>
      <c r="B101" s="135" t="s">
        <v>457</v>
      </c>
      <c r="C101" s="135" t="s">
        <v>58</v>
      </c>
      <c r="D101" s="135" t="s">
        <v>458</v>
      </c>
      <c r="E101" s="135" t="s">
        <v>438</v>
      </c>
      <c r="F101" s="135" t="s">
        <v>459</v>
      </c>
      <c r="G101" s="135" t="s">
        <v>62</v>
      </c>
      <c r="H101" s="135" t="s">
        <v>63</v>
      </c>
      <c r="I101" s="135" t="s">
        <v>64</v>
      </c>
      <c r="J101" s="136" t="s">
        <v>460</v>
      </c>
      <c r="K101" s="135">
        <v>2.675</v>
      </c>
      <c r="L101" s="135">
        <v>40</v>
      </c>
      <c r="M101" s="135">
        <v>168</v>
      </c>
      <c r="N101" s="135">
        <v>144</v>
      </c>
      <c r="O101" s="135">
        <f>Q101+R101+T101+U101+V101+W101+Y101+AA101+AB101+AD101+AE101</f>
        <v>144</v>
      </c>
      <c r="P101" s="135">
        <f>Q101+R101+S101+T101+U101+V101+W101+X101+Y101+Z101</f>
        <v>144</v>
      </c>
      <c r="Q101" s="135">
        <v>144</v>
      </c>
      <c r="R101" s="135"/>
      <c r="S101" s="135"/>
      <c r="T101" s="135"/>
      <c r="U101" s="135"/>
      <c r="V101" s="135"/>
      <c r="W101" s="135"/>
      <c r="X101" s="135"/>
      <c r="Y101" s="135"/>
      <c r="Z101" s="135"/>
      <c r="AA101" s="135"/>
      <c r="AB101" s="135"/>
      <c r="AC101" s="135"/>
      <c r="AD101" s="135"/>
      <c r="AE101" s="135"/>
      <c r="AF101" s="135"/>
      <c r="AG101" s="135"/>
      <c r="AH101" s="135"/>
      <c r="AI101" s="135" t="s">
        <v>66</v>
      </c>
      <c r="AJ101" s="135" t="s">
        <v>67</v>
      </c>
      <c r="AK101" s="135" t="s">
        <v>68</v>
      </c>
      <c r="AL101" s="138" t="s">
        <v>69</v>
      </c>
      <c r="AM101" s="184" t="s">
        <v>461</v>
      </c>
      <c r="AN101" s="184" t="s">
        <v>462</v>
      </c>
      <c r="AO101" s="138" t="s">
        <v>135</v>
      </c>
      <c r="AP101" s="202" t="s">
        <v>136</v>
      </c>
      <c r="AQ101" s="144"/>
    </row>
    <row r="102" s="120" customFormat="1" ht="30" customHeight="1" spans="1:43">
      <c r="A102" s="134" t="s">
        <v>55</v>
      </c>
      <c r="B102" s="133" t="s">
        <v>463</v>
      </c>
      <c r="C102" s="133"/>
      <c r="D102" s="133"/>
      <c r="E102" s="133"/>
      <c r="F102" s="133"/>
      <c r="G102" s="133"/>
      <c r="H102" s="133"/>
      <c r="I102" s="133"/>
      <c r="J102" s="133"/>
      <c r="K102" s="191"/>
      <c r="L102" s="191"/>
      <c r="M102" s="191"/>
      <c r="N102" s="191"/>
      <c r="O102" s="191"/>
      <c r="P102" s="153"/>
      <c r="Q102" s="153"/>
      <c r="R102" s="153"/>
      <c r="S102" s="153"/>
      <c r="T102" s="153"/>
      <c r="U102" s="153"/>
      <c r="V102" s="153"/>
      <c r="W102" s="153"/>
      <c r="X102" s="153"/>
      <c r="Y102" s="153"/>
      <c r="Z102" s="153"/>
      <c r="AA102" s="153"/>
      <c r="AB102" s="153"/>
      <c r="AC102" s="153"/>
      <c r="AD102" s="153"/>
      <c r="AE102" s="153"/>
      <c r="AF102" s="153"/>
      <c r="AG102" s="153"/>
      <c r="AH102" s="153"/>
      <c r="AI102" s="191"/>
      <c r="AJ102" s="191"/>
      <c r="AK102" s="191"/>
      <c r="AL102" s="191"/>
      <c r="AM102" s="191"/>
      <c r="AN102" s="191"/>
      <c r="AO102" s="191"/>
      <c r="AP102" s="191"/>
      <c r="AQ102" s="191"/>
    </row>
    <row r="103" s="120" customFormat="1" ht="30" customHeight="1" spans="1:43">
      <c r="A103" s="134" t="s">
        <v>55</v>
      </c>
      <c r="B103" s="133" t="s">
        <v>464</v>
      </c>
      <c r="C103" s="133"/>
      <c r="D103" s="133"/>
      <c r="E103" s="133"/>
      <c r="F103" s="133"/>
      <c r="G103" s="133"/>
      <c r="H103" s="133"/>
      <c r="I103" s="133"/>
      <c r="J103" s="133"/>
      <c r="K103" s="191"/>
      <c r="L103" s="191"/>
      <c r="M103" s="191"/>
      <c r="N103" s="191"/>
      <c r="O103" s="191"/>
      <c r="P103" s="153"/>
      <c r="Q103" s="153"/>
      <c r="R103" s="153"/>
      <c r="S103" s="153"/>
      <c r="T103" s="153"/>
      <c r="U103" s="153"/>
      <c r="V103" s="153"/>
      <c r="W103" s="153"/>
      <c r="X103" s="153"/>
      <c r="Y103" s="153"/>
      <c r="Z103" s="153"/>
      <c r="AA103" s="153"/>
      <c r="AB103" s="153"/>
      <c r="AC103" s="153"/>
      <c r="AD103" s="153"/>
      <c r="AE103" s="153"/>
      <c r="AF103" s="153"/>
      <c r="AG103" s="153"/>
      <c r="AH103" s="153"/>
      <c r="AI103" s="191"/>
      <c r="AJ103" s="191"/>
      <c r="AK103" s="191"/>
      <c r="AL103" s="191"/>
      <c r="AM103" s="191"/>
      <c r="AN103" s="191"/>
      <c r="AO103" s="191"/>
      <c r="AP103" s="191"/>
      <c r="AQ103" s="191"/>
    </row>
    <row r="104" s="120" customFormat="1" ht="30" customHeight="1" spans="1:43">
      <c r="A104" s="134" t="s">
        <v>55</v>
      </c>
      <c r="B104" s="133" t="s">
        <v>465</v>
      </c>
      <c r="C104" s="133"/>
      <c r="D104" s="133"/>
      <c r="E104" s="133"/>
      <c r="F104" s="133"/>
      <c r="G104" s="133"/>
      <c r="H104" s="133"/>
      <c r="I104" s="133"/>
      <c r="J104" s="133"/>
      <c r="K104" s="191"/>
      <c r="L104" s="191"/>
      <c r="M104" s="191"/>
      <c r="N104" s="191"/>
      <c r="O104" s="191"/>
      <c r="P104" s="153"/>
      <c r="Q104" s="153"/>
      <c r="R104" s="153"/>
      <c r="S104" s="153"/>
      <c r="T104" s="153"/>
      <c r="U104" s="153"/>
      <c r="V104" s="153"/>
      <c r="W104" s="153"/>
      <c r="X104" s="153"/>
      <c r="Y104" s="153"/>
      <c r="Z104" s="153"/>
      <c r="AA104" s="153"/>
      <c r="AB104" s="153"/>
      <c r="AC104" s="153"/>
      <c r="AD104" s="153"/>
      <c r="AE104" s="153"/>
      <c r="AF104" s="153"/>
      <c r="AG104" s="153"/>
      <c r="AH104" s="153"/>
      <c r="AI104" s="191"/>
      <c r="AJ104" s="191"/>
      <c r="AK104" s="191"/>
      <c r="AL104" s="191"/>
      <c r="AM104" s="191"/>
      <c r="AN104" s="191"/>
      <c r="AO104" s="191"/>
      <c r="AP104" s="191"/>
      <c r="AQ104" s="191"/>
    </row>
    <row r="105" s="120" customFormat="1" ht="30" customHeight="1" spans="1:43">
      <c r="A105" s="134" t="s">
        <v>55</v>
      </c>
      <c r="B105" s="133" t="s">
        <v>466</v>
      </c>
      <c r="C105" s="133"/>
      <c r="D105" s="133"/>
      <c r="E105" s="133"/>
      <c r="F105" s="133"/>
      <c r="G105" s="133"/>
      <c r="H105" s="133"/>
      <c r="I105" s="133"/>
      <c r="J105" s="133"/>
      <c r="K105" s="191"/>
      <c r="L105" s="191"/>
      <c r="M105" s="191"/>
      <c r="N105" s="191"/>
      <c r="O105" s="191"/>
      <c r="P105" s="153"/>
      <c r="Q105" s="153"/>
      <c r="R105" s="153"/>
      <c r="S105" s="153"/>
      <c r="T105" s="153"/>
      <c r="U105" s="153"/>
      <c r="V105" s="153"/>
      <c r="W105" s="153"/>
      <c r="X105" s="153"/>
      <c r="Y105" s="153"/>
      <c r="Z105" s="153"/>
      <c r="AA105" s="153"/>
      <c r="AB105" s="153"/>
      <c r="AC105" s="153"/>
      <c r="AD105" s="153"/>
      <c r="AE105" s="153"/>
      <c r="AF105" s="153"/>
      <c r="AG105" s="153"/>
      <c r="AH105" s="153"/>
      <c r="AI105" s="191"/>
      <c r="AJ105" s="191"/>
      <c r="AK105" s="191"/>
      <c r="AL105" s="191"/>
      <c r="AM105" s="191"/>
      <c r="AN105" s="191"/>
      <c r="AO105" s="191"/>
      <c r="AP105" s="191"/>
      <c r="AQ105" s="191"/>
    </row>
    <row r="106" s="120" customFormat="1" ht="30" customHeight="1" spans="1:43">
      <c r="A106" s="134" t="s">
        <v>55</v>
      </c>
      <c r="B106" s="133" t="s">
        <v>467</v>
      </c>
      <c r="C106" s="133"/>
      <c r="D106" s="133"/>
      <c r="E106" s="133"/>
      <c r="F106" s="133"/>
      <c r="G106" s="133"/>
      <c r="H106" s="133"/>
      <c r="I106" s="133"/>
      <c r="J106" s="133"/>
      <c r="K106" s="191"/>
      <c r="L106" s="191"/>
      <c r="M106" s="191"/>
      <c r="N106" s="191"/>
      <c r="O106" s="191"/>
      <c r="P106" s="153"/>
      <c r="Q106" s="153"/>
      <c r="R106" s="153"/>
      <c r="S106" s="153"/>
      <c r="T106" s="153"/>
      <c r="U106" s="153"/>
      <c r="V106" s="153"/>
      <c r="W106" s="153"/>
      <c r="X106" s="153"/>
      <c r="Y106" s="153"/>
      <c r="Z106" s="153"/>
      <c r="AA106" s="153"/>
      <c r="AB106" s="153"/>
      <c r="AC106" s="153"/>
      <c r="AD106" s="153"/>
      <c r="AE106" s="153"/>
      <c r="AF106" s="153"/>
      <c r="AG106" s="153"/>
      <c r="AH106" s="153"/>
      <c r="AI106" s="191"/>
      <c r="AJ106" s="191"/>
      <c r="AK106" s="191"/>
      <c r="AL106" s="191"/>
      <c r="AM106" s="191"/>
      <c r="AN106" s="191"/>
      <c r="AO106" s="191"/>
      <c r="AP106" s="191"/>
      <c r="AQ106" s="191"/>
    </row>
    <row r="107" s="120" customFormat="1" ht="30" customHeight="1" spans="1:43">
      <c r="A107" s="134" t="s">
        <v>55</v>
      </c>
      <c r="B107" s="133" t="s">
        <v>468</v>
      </c>
      <c r="C107" s="133"/>
      <c r="D107" s="133"/>
      <c r="E107" s="133"/>
      <c r="F107" s="133"/>
      <c r="G107" s="133"/>
      <c r="H107" s="133"/>
      <c r="I107" s="133"/>
      <c r="J107" s="133"/>
      <c r="K107" s="191"/>
      <c r="L107" s="191"/>
      <c r="M107" s="191"/>
      <c r="N107" s="191"/>
      <c r="O107" s="191"/>
      <c r="P107" s="153"/>
      <c r="Q107" s="153"/>
      <c r="R107" s="153"/>
      <c r="S107" s="153"/>
      <c r="T107" s="153"/>
      <c r="U107" s="153"/>
      <c r="V107" s="153"/>
      <c r="W107" s="153"/>
      <c r="X107" s="153"/>
      <c r="Y107" s="153"/>
      <c r="Z107" s="153"/>
      <c r="AA107" s="153"/>
      <c r="AB107" s="153"/>
      <c r="AC107" s="153"/>
      <c r="AD107" s="153"/>
      <c r="AE107" s="153"/>
      <c r="AF107" s="153"/>
      <c r="AG107" s="153"/>
      <c r="AH107" s="153"/>
      <c r="AI107" s="191"/>
      <c r="AJ107" s="191"/>
      <c r="AK107" s="191"/>
      <c r="AL107" s="191"/>
      <c r="AM107" s="191"/>
      <c r="AN107" s="191"/>
      <c r="AO107" s="191"/>
      <c r="AP107" s="191"/>
      <c r="AQ107" s="191"/>
    </row>
    <row r="108" s="120" customFormat="1" ht="30" customHeight="1" spans="1:43">
      <c r="A108" s="188" t="s">
        <v>53</v>
      </c>
      <c r="B108" s="133" t="s">
        <v>469</v>
      </c>
      <c r="C108" s="133"/>
      <c r="D108" s="133"/>
      <c r="E108" s="133"/>
      <c r="F108" s="133"/>
      <c r="G108" s="133"/>
      <c r="H108" s="133"/>
      <c r="I108" s="133"/>
      <c r="J108" s="133"/>
      <c r="K108" s="191"/>
      <c r="L108" s="191"/>
      <c r="M108" s="191"/>
      <c r="N108" s="191">
        <f t="shared" ref="N108:U108" si="64">N109+N110+N111+N112</f>
        <v>8910</v>
      </c>
      <c r="O108" s="191">
        <f t="shared" si="64"/>
        <v>7566</v>
      </c>
      <c r="P108" s="153">
        <f t="shared" si="64"/>
        <v>4194</v>
      </c>
      <c r="Q108" s="153">
        <f t="shared" si="64"/>
        <v>784</v>
      </c>
      <c r="R108" s="153">
        <f t="shared" si="64"/>
        <v>0</v>
      </c>
      <c r="S108" s="153">
        <f t="shared" si="64"/>
        <v>1000</v>
      </c>
      <c r="T108" s="153">
        <f t="shared" si="64"/>
        <v>1200</v>
      </c>
      <c r="U108" s="153">
        <f t="shared" si="64"/>
        <v>610</v>
      </c>
      <c r="V108" s="153">
        <f t="shared" ref="V108:AI108" si="65">V109+V110+V111+V112</f>
        <v>551</v>
      </c>
      <c r="W108" s="153">
        <f t="shared" si="65"/>
        <v>49</v>
      </c>
      <c r="X108" s="153">
        <f t="shared" si="65"/>
        <v>0</v>
      </c>
      <c r="Y108" s="153">
        <f t="shared" si="65"/>
        <v>0</v>
      </c>
      <c r="Z108" s="153">
        <f t="shared" si="65"/>
        <v>0</v>
      </c>
      <c r="AA108" s="153">
        <f t="shared" si="65"/>
        <v>4031</v>
      </c>
      <c r="AB108" s="153">
        <f t="shared" si="65"/>
        <v>0</v>
      </c>
      <c r="AC108" s="153">
        <f t="shared" si="65"/>
        <v>0</v>
      </c>
      <c r="AD108" s="153">
        <f t="shared" si="65"/>
        <v>126</v>
      </c>
      <c r="AE108" s="153">
        <f t="shared" si="65"/>
        <v>215</v>
      </c>
      <c r="AF108" s="153">
        <f t="shared" si="65"/>
        <v>344</v>
      </c>
      <c r="AG108" s="153">
        <f t="shared" si="65"/>
        <v>0</v>
      </c>
      <c r="AH108" s="153">
        <f t="shared" si="65"/>
        <v>0</v>
      </c>
      <c r="AI108" s="191"/>
      <c r="AJ108" s="191"/>
      <c r="AK108" s="191"/>
      <c r="AL108" s="191"/>
      <c r="AM108" s="191"/>
      <c r="AN108" s="191"/>
      <c r="AO108" s="191"/>
      <c r="AP108" s="191"/>
      <c r="AQ108" s="191"/>
    </row>
    <row r="109" s="120" customFormat="1" ht="30" customHeight="1" spans="1:43">
      <c r="A109" s="134" t="s">
        <v>55</v>
      </c>
      <c r="B109" s="133" t="s">
        <v>470</v>
      </c>
      <c r="C109" s="133"/>
      <c r="D109" s="133"/>
      <c r="E109" s="133"/>
      <c r="F109" s="133"/>
      <c r="G109" s="133"/>
      <c r="H109" s="133"/>
      <c r="I109" s="133"/>
      <c r="J109" s="133"/>
      <c r="K109" s="191"/>
      <c r="L109" s="191"/>
      <c r="M109" s="191"/>
      <c r="N109" s="191"/>
      <c r="O109" s="191"/>
      <c r="P109" s="153"/>
      <c r="Q109" s="153"/>
      <c r="R109" s="153"/>
      <c r="S109" s="153"/>
      <c r="T109" s="153"/>
      <c r="U109" s="153"/>
      <c r="V109" s="153"/>
      <c r="W109" s="153"/>
      <c r="X109" s="153"/>
      <c r="Y109" s="153"/>
      <c r="Z109" s="153"/>
      <c r="AA109" s="153"/>
      <c r="AB109" s="153"/>
      <c r="AC109" s="153"/>
      <c r="AD109" s="153"/>
      <c r="AE109" s="153"/>
      <c r="AF109" s="153"/>
      <c r="AG109" s="153"/>
      <c r="AH109" s="153"/>
      <c r="AI109" s="191"/>
      <c r="AJ109" s="191"/>
      <c r="AK109" s="191"/>
      <c r="AL109" s="191"/>
      <c r="AM109" s="191"/>
      <c r="AN109" s="191"/>
      <c r="AO109" s="191"/>
      <c r="AP109" s="191"/>
      <c r="AQ109" s="191"/>
    </row>
    <row r="110" s="120" customFormat="1" ht="30" customHeight="1" spans="1:43">
      <c r="A110" s="134" t="s">
        <v>55</v>
      </c>
      <c r="B110" s="133" t="s">
        <v>471</v>
      </c>
      <c r="C110" s="133"/>
      <c r="D110" s="133"/>
      <c r="E110" s="133"/>
      <c r="F110" s="133"/>
      <c r="G110" s="133"/>
      <c r="H110" s="133"/>
      <c r="I110" s="133"/>
      <c r="J110" s="133"/>
      <c r="K110" s="191"/>
      <c r="L110" s="191"/>
      <c r="M110" s="191"/>
      <c r="N110" s="191"/>
      <c r="O110" s="191"/>
      <c r="P110" s="153"/>
      <c r="Q110" s="153"/>
      <c r="R110" s="153"/>
      <c r="S110" s="153"/>
      <c r="T110" s="153"/>
      <c r="U110" s="153"/>
      <c r="V110" s="153"/>
      <c r="W110" s="153"/>
      <c r="X110" s="153"/>
      <c r="Y110" s="153"/>
      <c r="Z110" s="153"/>
      <c r="AA110" s="153"/>
      <c r="AB110" s="153"/>
      <c r="AC110" s="153"/>
      <c r="AD110" s="153"/>
      <c r="AE110" s="153"/>
      <c r="AF110" s="153"/>
      <c r="AG110" s="153"/>
      <c r="AH110" s="153"/>
      <c r="AI110" s="191"/>
      <c r="AJ110" s="191"/>
      <c r="AK110" s="191"/>
      <c r="AL110" s="191"/>
      <c r="AM110" s="191"/>
      <c r="AN110" s="191"/>
      <c r="AO110" s="191"/>
      <c r="AP110" s="191"/>
      <c r="AQ110" s="191"/>
    </row>
    <row r="111" s="120" customFormat="1" ht="30" customHeight="1" spans="1:43">
      <c r="A111" s="134" t="s">
        <v>55</v>
      </c>
      <c r="B111" s="133" t="s">
        <v>472</v>
      </c>
      <c r="C111" s="133"/>
      <c r="D111" s="133"/>
      <c r="E111" s="133"/>
      <c r="F111" s="133"/>
      <c r="G111" s="133"/>
      <c r="H111" s="133"/>
      <c r="I111" s="133"/>
      <c r="J111" s="133"/>
      <c r="K111" s="191"/>
      <c r="L111" s="191"/>
      <c r="M111" s="191"/>
      <c r="N111" s="191"/>
      <c r="O111" s="191"/>
      <c r="P111" s="153"/>
      <c r="Q111" s="153"/>
      <c r="R111" s="153"/>
      <c r="S111" s="153"/>
      <c r="T111" s="153"/>
      <c r="U111" s="153"/>
      <c r="V111" s="153"/>
      <c r="W111" s="153"/>
      <c r="X111" s="153"/>
      <c r="Y111" s="153"/>
      <c r="Z111" s="153"/>
      <c r="AA111" s="153"/>
      <c r="AB111" s="153"/>
      <c r="AC111" s="153"/>
      <c r="AD111" s="153"/>
      <c r="AE111" s="153"/>
      <c r="AF111" s="153"/>
      <c r="AG111" s="153"/>
      <c r="AH111" s="153"/>
      <c r="AI111" s="191"/>
      <c r="AJ111" s="191"/>
      <c r="AK111" s="191"/>
      <c r="AL111" s="191"/>
      <c r="AM111" s="191"/>
      <c r="AN111" s="191"/>
      <c r="AO111" s="191"/>
      <c r="AP111" s="191"/>
      <c r="AQ111" s="191"/>
    </row>
    <row r="112" s="120" customFormat="1" ht="30" customHeight="1" spans="1:43">
      <c r="A112" s="134" t="s">
        <v>55</v>
      </c>
      <c r="B112" s="133" t="s">
        <v>473</v>
      </c>
      <c r="C112" s="133"/>
      <c r="D112" s="133"/>
      <c r="E112" s="133"/>
      <c r="F112" s="133"/>
      <c r="G112" s="133"/>
      <c r="H112" s="133"/>
      <c r="I112" s="133"/>
      <c r="J112" s="133"/>
      <c r="K112" s="191">
        <f t="shared" ref="K112:U112" si="66">SUM(K113:K123)</f>
        <v>14.3</v>
      </c>
      <c r="L112" s="191">
        <f t="shared" si="66"/>
        <v>10095</v>
      </c>
      <c r="M112" s="191">
        <f t="shared" si="66"/>
        <v>39612</v>
      </c>
      <c r="N112" s="191">
        <f t="shared" si="66"/>
        <v>8910</v>
      </c>
      <c r="O112" s="191">
        <f t="shared" si="66"/>
        <v>7566</v>
      </c>
      <c r="P112" s="153">
        <f t="shared" si="66"/>
        <v>4194</v>
      </c>
      <c r="Q112" s="153">
        <f t="shared" si="66"/>
        <v>784</v>
      </c>
      <c r="R112" s="153">
        <f t="shared" si="66"/>
        <v>0</v>
      </c>
      <c r="S112" s="153">
        <f t="shared" si="66"/>
        <v>1000</v>
      </c>
      <c r="T112" s="153">
        <f t="shared" si="66"/>
        <v>1200</v>
      </c>
      <c r="U112" s="153">
        <f t="shared" si="66"/>
        <v>610</v>
      </c>
      <c r="V112" s="153">
        <f t="shared" ref="V112:AI112" si="67">SUM(V113:V123)</f>
        <v>551</v>
      </c>
      <c r="W112" s="153">
        <f t="shared" si="67"/>
        <v>49</v>
      </c>
      <c r="X112" s="153">
        <f t="shared" si="67"/>
        <v>0</v>
      </c>
      <c r="Y112" s="153">
        <f t="shared" si="67"/>
        <v>0</v>
      </c>
      <c r="Z112" s="153">
        <f t="shared" si="67"/>
        <v>0</v>
      </c>
      <c r="AA112" s="153">
        <f t="shared" si="67"/>
        <v>4031</v>
      </c>
      <c r="AB112" s="153">
        <f t="shared" si="67"/>
        <v>0</v>
      </c>
      <c r="AC112" s="153">
        <f t="shared" si="67"/>
        <v>0</v>
      </c>
      <c r="AD112" s="153">
        <f t="shared" si="67"/>
        <v>126</v>
      </c>
      <c r="AE112" s="153">
        <f t="shared" si="67"/>
        <v>215</v>
      </c>
      <c r="AF112" s="153">
        <f t="shared" si="67"/>
        <v>344</v>
      </c>
      <c r="AG112" s="153">
        <f t="shared" si="67"/>
        <v>0</v>
      </c>
      <c r="AH112" s="153">
        <f t="shared" si="67"/>
        <v>0</v>
      </c>
      <c r="AI112" s="191"/>
      <c r="AJ112" s="191"/>
      <c r="AK112" s="191"/>
      <c r="AL112" s="191"/>
      <c r="AM112" s="191"/>
      <c r="AN112" s="191"/>
      <c r="AO112" s="191"/>
      <c r="AP112" s="191"/>
      <c r="AQ112" s="191"/>
    </row>
    <row r="113" s="109" customFormat="1" ht="280" customHeight="1" spans="1:43">
      <c r="A113" s="135">
        <f>SUBTOTAL(103,$D$10:D113)</f>
        <v>46</v>
      </c>
      <c r="B113" s="136" t="s">
        <v>474</v>
      </c>
      <c r="C113" s="138" t="s">
        <v>58</v>
      </c>
      <c r="D113" s="144" t="s">
        <v>475</v>
      </c>
      <c r="E113" s="135" t="s">
        <v>476</v>
      </c>
      <c r="F113" s="189" t="s">
        <v>477</v>
      </c>
      <c r="G113" s="135" t="s">
        <v>62</v>
      </c>
      <c r="H113" s="135" t="s">
        <v>202</v>
      </c>
      <c r="I113" s="135" t="s">
        <v>77</v>
      </c>
      <c r="J113" s="157" t="s">
        <v>478</v>
      </c>
      <c r="K113" s="138">
        <v>1</v>
      </c>
      <c r="L113" s="144">
        <v>612</v>
      </c>
      <c r="M113" s="138">
        <v>2768</v>
      </c>
      <c r="N113" s="144">
        <v>3200</v>
      </c>
      <c r="O113" s="144">
        <f t="shared" ref="O113:O123" si="68">Q113+R113+T113+U113+V113+W113+Y113+AA113+AB113+AD113+AE113</f>
        <v>3028</v>
      </c>
      <c r="P113" s="138">
        <f t="shared" ref="P113:P123" si="69">Q113+R113+S113+T113+U113+V113+W113+X113+Y113+Z113</f>
        <v>312</v>
      </c>
      <c r="Q113" s="144">
        <v>312</v>
      </c>
      <c r="R113" s="144"/>
      <c r="S113" s="144"/>
      <c r="T113" s="138"/>
      <c r="U113" s="138"/>
      <c r="V113" s="138"/>
      <c r="W113" s="138"/>
      <c r="X113" s="138"/>
      <c r="Y113" s="138"/>
      <c r="Z113" s="138"/>
      <c r="AA113" s="138">
        <v>2543</v>
      </c>
      <c r="AB113" s="138"/>
      <c r="AC113" s="138"/>
      <c r="AD113" s="138">
        <v>63</v>
      </c>
      <c r="AE113" s="138">
        <v>110</v>
      </c>
      <c r="AF113" s="138">
        <v>172</v>
      </c>
      <c r="AG113" s="138" t="s">
        <v>479</v>
      </c>
      <c r="AH113" s="138"/>
      <c r="AI113" s="143" t="s">
        <v>85</v>
      </c>
      <c r="AJ113" s="143" t="s">
        <v>86</v>
      </c>
      <c r="AK113" s="139" t="s">
        <v>480</v>
      </c>
      <c r="AL113" s="139" t="s">
        <v>481</v>
      </c>
      <c r="AM113" s="182" t="s">
        <v>482</v>
      </c>
      <c r="AN113" s="182" t="s">
        <v>483</v>
      </c>
      <c r="AO113" s="138" t="s">
        <v>135</v>
      </c>
      <c r="AP113" s="138" t="s">
        <v>136</v>
      </c>
      <c r="AQ113" s="139"/>
    </row>
    <row r="114" s="112" customFormat="1" ht="200" customHeight="1" spans="1:43">
      <c r="A114" s="135">
        <f>SUBTOTAL(103,$D$10:D114)</f>
        <v>47</v>
      </c>
      <c r="B114" s="136" t="s">
        <v>484</v>
      </c>
      <c r="C114" s="138" t="s">
        <v>58</v>
      </c>
      <c r="D114" s="135" t="s">
        <v>485</v>
      </c>
      <c r="E114" s="136" t="s">
        <v>476</v>
      </c>
      <c r="F114" s="136" t="s">
        <v>477</v>
      </c>
      <c r="G114" s="138" t="s">
        <v>62</v>
      </c>
      <c r="H114" s="138" t="s">
        <v>486</v>
      </c>
      <c r="I114" s="143" t="s">
        <v>156</v>
      </c>
      <c r="J114" s="136" t="s">
        <v>487</v>
      </c>
      <c r="K114" s="192">
        <v>2</v>
      </c>
      <c r="L114" s="192">
        <v>910</v>
      </c>
      <c r="M114" s="192">
        <v>3713</v>
      </c>
      <c r="N114" s="144">
        <v>1000</v>
      </c>
      <c r="O114" s="193">
        <f t="shared" si="68"/>
        <v>0</v>
      </c>
      <c r="P114" s="192">
        <f t="shared" si="69"/>
        <v>1000</v>
      </c>
      <c r="Q114" s="192"/>
      <c r="R114" s="192"/>
      <c r="S114" s="192">
        <v>1000</v>
      </c>
      <c r="T114" s="192"/>
      <c r="U114" s="192"/>
      <c r="V114" s="192"/>
      <c r="W114" s="192"/>
      <c r="X114" s="192"/>
      <c r="Y114" s="192"/>
      <c r="Z114" s="192"/>
      <c r="AA114" s="192"/>
      <c r="AB114" s="192"/>
      <c r="AC114" s="192"/>
      <c r="AD114" s="192"/>
      <c r="AE114" s="192"/>
      <c r="AF114" s="192"/>
      <c r="AG114" s="192"/>
      <c r="AH114" s="192"/>
      <c r="AI114" s="138" t="s">
        <v>92</v>
      </c>
      <c r="AJ114" s="192" t="s">
        <v>93</v>
      </c>
      <c r="AK114" s="138" t="s">
        <v>480</v>
      </c>
      <c r="AL114" s="192" t="s">
        <v>481</v>
      </c>
      <c r="AM114" s="199" t="s">
        <v>488</v>
      </c>
      <c r="AN114" s="200" t="s">
        <v>489</v>
      </c>
      <c r="AO114" s="192" t="s">
        <v>135</v>
      </c>
      <c r="AP114" s="192" t="s">
        <v>136</v>
      </c>
      <c r="AQ114" s="138"/>
    </row>
    <row r="115" s="112" customFormat="1" ht="189" customHeight="1" spans="1:43">
      <c r="A115" s="135">
        <f>SUBTOTAL(103,$D$10:D115)</f>
        <v>48</v>
      </c>
      <c r="B115" s="136" t="s">
        <v>490</v>
      </c>
      <c r="C115" s="138" t="s">
        <v>58</v>
      </c>
      <c r="D115" s="135" t="s">
        <v>491</v>
      </c>
      <c r="E115" s="135" t="s">
        <v>476</v>
      </c>
      <c r="F115" s="136" t="s">
        <v>477</v>
      </c>
      <c r="G115" s="138" t="s">
        <v>62</v>
      </c>
      <c r="H115" s="138" t="s">
        <v>492</v>
      </c>
      <c r="I115" s="143" t="s">
        <v>493</v>
      </c>
      <c r="J115" s="136" t="s">
        <v>494</v>
      </c>
      <c r="K115" s="138">
        <v>3.3</v>
      </c>
      <c r="L115" s="138">
        <v>5117</v>
      </c>
      <c r="M115" s="138">
        <v>19649</v>
      </c>
      <c r="N115" s="144">
        <v>600</v>
      </c>
      <c r="O115" s="193">
        <f t="shared" si="68"/>
        <v>600</v>
      </c>
      <c r="P115" s="192">
        <f t="shared" si="69"/>
        <v>600</v>
      </c>
      <c r="Q115" s="192"/>
      <c r="R115" s="192"/>
      <c r="S115" s="192"/>
      <c r="T115" s="192"/>
      <c r="U115" s="192"/>
      <c r="V115" s="192">
        <f>502+49</f>
        <v>551</v>
      </c>
      <c r="W115" s="192">
        <v>49</v>
      </c>
      <c r="X115" s="192"/>
      <c r="Y115" s="192"/>
      <c r="Z115" s="192"/>
      <c r="AA115" s="192"/>
      <c r="AB115" s="192"/>
      <c r="AC115" s="192"/>
      <c r="AD115" s="192"/>
      <c r="AE115" s="192"/>
      <c r="AF115" s="192"/>
      <c r="AG115" s="192"/>
      <c r="AH115" s="192"/>
      <c r="AI115" s="138" t="s">
        <v>92</v>
      </c>
      <c r="AJ115" s="138" t="s">
        <v>93</v>
      </c>
      <c r="AK115" s="138" t="s">
        <v>495</v>
      </c>
      <c r="AL115" s="138" t="s">
        <v>496</v>
      </c>
      <c r="AM115" s="157" t="s">
        <v>497</v>
      </c>
      <c r="AN115" s="162" t="s">
        <v>489</v>
      </c>
      <c r="AO115" s="192" t="s">
        <v>135</v>
      </c>
      <c r="AP115" s="192" t="s">
        <v>136</v>
      </c>
      <c r="AQ115" s="138"/>
    </row>
    <row r="116" s="117" customFormat="1" ht="238" customHeight="1" spans="1:43">
      <c r="A116" s="135">
        <f>SUBTOTAL(103,$D$10:D116)</f>
        <v>49</v>
      </c>
      <c r="B116" s="135" t="s">
        <v>498</v>
      </c>
      <c r="C116" s="135" t="s">
        <v>58</v>
      </c>
      <c r="D116" s="135" t="s">
        <v>499</v>
      </c>
      <c r="E116" s="135" t="s">
        <v>476</v>
      </c>
      <c r="F116" s="135" t="s">
        <v>477</v>
      </c>
      <c r="G116" s="135" t="s">
        <v>62</v>
      </c>
      <c r="H116" s="135" t="s">
        <v>500</v>
      </c>
      <c r="I116" s="135" t="s">
        <v>77</v>
      </c>
      <c r="J116" s="137" t="s">
        <v>501</v>
      </c>
      <c r="K116" s="138">
        <v>1</v>
      </c>
      <c r="L116" s="144">
        <v>477</v>
      </c>
      <c r="M116" s="144">
        <v>1925</v>
      </c>
      <c r="N116" s="144">
        <v>310</v>
      </c>
      <c r="O116" s="144">
        <f t="shared" si="68"/>
        <v>310</v>
      </c>
      <c r="P116" s="138">
        <f t="shared" si="69"/>
        <v>310</v>
      </c>
      <c r="Q116" s="138"/>
      <c r="R116" s="138"/>
      <c r="S116" s="138"/>
      <c r="T116" s="144"/>
      <c r="U116" s="144">
        <v>310</v>
      </c>
      <c r="V116" s="138"/>
      <c r="W116" s="138"/>
      <c r="X116" s="138"/>
      <c r="Y116" s="138"/>
      <c r="Z116" s="138"/>
      <c r="AA116" s="138"/>
      <c r="AB116" s="138"/>
      <c r="AC116" s="138"/>
      <c r="AD116" s="138"/>
      <c r="AE116" s="138"/>
      <c r="AF116" s="144"/>
      <c r="AG116" s="138"/>
      <c r="AH116" s="138"/>
      <c r="AI116" s="138" t="s">
        <v>107</v>
      </c>
      <c r="AJ116" s="138" t="s">
        <v>108</v>
      </c>
      <c r="AK116" s="138" t="s">
        <v>259</v>
      </c>
      <c r="AL116" s="138" t="s">
        <v>260</v>
      </c>
      <c r="AM116" s="184" t="s">
        <v>502</v>
      </c>
      <c r="AN116" s="184" t="s">
        <v>503</v>
      </c>
      <c r="AO116" s="138" t="s">
        <v>135</v>
      </c>
      <c r="AP116" s="138" t="s">
        <v>136</v>
      </c>
      <c r="AQ116" s="139"/>
    </row>
    <row r="117" s="117" customFormat="1" ht="206" customHeight="1" spans="1:43">
      <c r="A117" s="135">
        <f>SUBTOTAL(103,$D$10:D117)</f>
        <v>50</v>
      </c>
      <c r="B117" s="135" t="s">
        <v>504</v>
      </c>
      <c r="C117" s="135" t="s">
        <v>58</v>
      </c>
      <c r="D117" s="135" t="s">
        <v>505</v>
      </c>
      <c r="E117" s="135" t="s">
        <v>476</v>
      </c>
      <c r="F117" s="135" t="s">
        <v>477</v>
      </c>
      <c r="G117" s="135" t="s">
        <v>62</v>
      </c>
      <c r="H117" s="135" t="s">
        <v>506</v>
      </c>
      <c r="I117" s="135" t="s">
        <v>218</v>
      </c>
      <c r="J117" s="137" t="s">
        <v>507</v>
      </c>
      <c r="K117" s="138">
        <v>1</v>
      </c>
      <c r="L117" s="144">
        <v>55</v>
      </c>
      <c r="M117" s="144">
        <v>213</v>
      </c>
      <c r="N117" s="144">
        <v>300</v>
      </c>
      <c r="O117" s="144">
        <f t="shared" si="68"/>
        <v>300</v>
      </c>
      <c r="P117" s="138">
        <f t="shared" si="69"/>
        <v>300</v>
      </c>
      <c r="Q117" s="138"/>
      <c r="R117" s="138"/>
      <c r="S117" s="138"/>
      <c r="T117" s="144">
        <v>300</v>
      </c>
      <c r="U117" s="144"/>
      <c r="V117" s="138"/>
      <c r="W117" s="138"/>
      <c r="X117" s="138"/>
      <c r="Y117" s="138"/>
      <c r="Z117" s="138"/>
      <c r="AA117" s="138"/>
      <c r="AB117" s="138"/>
      <c r="AC117" s="138"/>
      <c r="AD117" s="138"/>
      <c r="AE117" s="138"/>
      <c r="AF117" s="144"/>
      <c r="AG117" s="138"/>
      <c r="AH117" s="138"/>
      <c r="AI117" s="138" t="s">
        <v>66</v>
      </c>
      <c r="AJ117" s="138" t="s">
        <v>67</v>
      </c>
      <c r="AK117" s="138" t="s">
        <v>259</v>
      </c>
      <c r="AL117" s="138" t="s">
        <v>260</v>
      </c>
      <c r="AM117" s="184" t="s">
        <v>508</v>
      </c>
      <c r="AN117" s="184" t="s">
        <v>509</v>
      </c>
      <c r="AO117" s="138" t="s">
        <v>135</v>
      </c>
      <c r="AP117" s="138" t="s">
        <v>136</v>
      </c>
      <c r="AQ117" s="139"/>
    </row>
    <row r="118" s="117" customFormat="1" ht="150" customHeight="1" spans="1:43">
      <c r="A118" s="135">
        <f>SUBTOTAL(103,$D$10:D118)</f>
        <v>51</v>
      </c>
      <c r="B118" s="135" t="s">
        <v>510</v>
      </c>
      <c r="C118" s="135" t="s">
        <v>58</v>
      </c>
      <c r="D118" s="135" t="s">
        <v>511</v>
      </c>
      <c r="E118" s="135" t="s">
        <v>476</v>
      </c>
      <c r="F118" s="135" t="s">
        <v>477</v>
      </c>
      <c r="G118" s="135" t="s">
        <v>62</v>
      </c>
      <c r="H118" s="135" t="s">
        <v>512</v>
      </c>
      <c r="I118" s="135" t="s">
        <v>77</v>
      </c>
      <c r="J118" s="137" t="s">
        <v>513</v>
      </c>
      <c r="K118" s="138">
        <v>1</v>
      </c>
      <c r="L118" s="144">
        <v>108</v>
      </c>
      <c r="M118" s="144">
        <v>360</v>
      </c>
      <c r="N118" s="144">
        <v>300</v>
      </c>
      <c r="O118" s="144">
        <f t="shared" si="68"/>
        <v>300</v>
      </c>
      <c r="P118" s="138">
        <f t="shared" si="69"/>
        <v>300</v>
      </c>
      <c r="Q118" s="138"/>
      <c r="R118" s="138"/>
      <c r="S118" s="138"/>
      <c r="T118" s="144">
        <v>300</v>
      </c>
      <c r="U118" s="144"/>
      <c r="V118" s="138"/>
      <c r="W118" s="138"/>
      <c r="X118" s="138"/>
      <c r="Y118" s="138"/>
      <c r="Z118" s="138"/>
      <c r="AA118" s="138"/>
      <c r="AB118" s="138"/>
      <c r="AC118" s="138"/>
      <c r="AD118" s="138"/>
      <c r="AE118" s="138"/>
      <c r="AF118" s="144"/>
      <c r="AG118" s="138"/>
      <c r="AH118" s="138"/>
      <c r="AI118" s="138" t="s">
        <v>85</v>
      </c>
      <c r="AJ118" s="138" t="s">
        <v>86</v>
      </c>
      <c r="AK118" s="138" t="s">
        <v>259</v>
      </c>
      <c r="AL118" s="138" t="s">
        <v>260</v>
      </c>
      <c r="AM118" s="184" t="s">
        <v>514</v>
      </c>
      <c r="AN118" s="184" t="s">
        <v>515</v>
      </c>
      <c r="AO118" s="138" t="s">
        <v>135</v>
      </c>
      <c r="AP118" s="138" t="s">
        <v>136</v>
      </c>
      <c r="AQ118" s="139"/>
    </row>
    <row r="119" s="117" customFormat="1" ht="232" customHeight="1" spans="1:43">
      <c r="A119" s="135">
        <f>SUBTOTAL(103,$D$10:D119)</f>
        <v>52</v>
      </c>
      <c r="B119" s="135" t="s">
        <v>516</v>
      </c>
      <c r="C119" s="135" t="s">
        <v>58</v>
      </c>
      <c r="D119" s="135" t="s">
        <v>517</v>
      </c>
      <c r="E119" s="135" t="s">
        <v>476</v>
      </c>
      <c r="F119" s="135" t="s">
        <v>477</v>
      </c>
      <c r="G119" s="135" t="s">
        <v>62</v>
      </c>
      <c r="H119" s="135" t="s">
        <v>518</v>
      </c>
      <c r="I119" s="135" t="s">
        <v>77</v>
      </c>
      <c r="J119" s="137" t="s">
        <v>519</v>
      </c>
      <c r="K119" s="138">
        <v>1</v>
      </c>
      <c r="L119" s="144">
        <v>435</v>
      </c>
      <c r="M119" s="144">
        <v>1884</v>
      </c>
      <c r="N119" s="144">
        <v>300</v>
      </c>
      <c r="O119" s="144">
        <f t="shared" si="68"/>
        <v>300</v>
      </c>
      <c r="P119" s="138">
        <f t="shared" si="69"/>
        <v>300</v>
      </c>
      <c r="Q119" s="138"/>
      <c r="R119" s="138"/>
      <c r="S119" s="138"/>
      <c r="T119" s="144">
        <v>300</v>
      </c>
      <c r="U119" s="144"/>
      <c r="V119" s="138"/>
      <c r="W119" s="138"/>
      <c r="X119" s="138"/>
      <c r="Y119" s="138"/>
      <c r="Z119" s="138"/>
      <c r="AA119" s="138"/>
      <c r="AB119" s="138"/>
      <c r="AC119" s="138"/>
      <c r="AD119" s="138"/>
      <c r="AE119" s="138"/>
      <c r="AF119" s="144"/>
      <c r="AG119" s="138"/>
      <c r="AH119" s="138"/>
      <c r="AI119" s="138" t="s">
        <v>353</v>
      </c>
      <c r="AJ119" s="138" t="s">
        <v>354</v>
      </c>
      <c r="AK119" s="138" t="s">
        <v>259</v>
      </c>
      <c r="AL119" s="138" t="s">
        <v>260</v>
      </c>
      <c r="AM119" s="184" t="s">
        <v>520</v>
      </c>
      <c r="AN119" s="184" t="s">
        <v>521</v>
      </c>
      <c r="AO119" s="138" t="s">
        <v>135</v>
      </c>
      <c r="AP119" s="138" t="s">
        <v>136</v>
      </c>
      <c r="AQ119" s="139"/>
    </row>
    <row r="120" s="117" customFormat="1" ht="232" customHeight="1" spans="1:43">
      <c r="A120" s="135">
        <f>SUBTOTAL(103,$D$10:D120)</f>
        <v>53</v>
      </c>
      <c r="B120" s="135" t="s">
        <v>522</v>
      </c>
      <c r="C120" s="135" t="s">
        <v>58</v>
      </c>
      <c r="D120" s="135" t="s">
        <v>523</v>
      </c>
      <c r="E120" s="135" t="s">
        <v>476</v>
      </c>
      <c r="F120" s="135" t="s">
        <v>477</v>
      </c>
      <c r="G120" s="135" t="s">
        <v>62</v>
      </c>
      <c r="H120" s="135" t="s">
        <v>524</v>
      </c>
      <c r="I120" s="135" t="s">
        <v>77</v>
      </c>
      <c r="J120" s="137" t="s">
        <v>525</v>
      </c>
      <c r="K120" s="138">
        <v>1</v>
      </c>
      <c r="L120" s="144">
        <v>526</v>
      </c>
      <c r="M120" s="144">
        <v>2027</v>
      </c>
      <c r="N120" s="144">
        <v>300</v>
      </c>
      <c r="O120" s="144">
        <f t="shared" si="68"/>
        <v>300</v>
      </c>
      <c r="P120" s="138">
        <f t="shared" si="69"/>
        <v>300</v>
      </c>
      <c r="Q120" s="138"/>
      <c r="R120" s="138"/>
      <c r="S120" s="138"/>
      <c r="T120" s="144"/>
      <c r="U120" s="144">
        <v>300</v>
      </c>
      <c r="V120" s="138"/>
      <c r="W120" s="138"/>
      <c r="X120" s="138"/>
      <c r="Y120" s="138"/>
      <c r="Z120" s="138"/>
      <c r="AA120" s="138"/>
      <c r="AB120" s="138"/>
      <c r="AC120" s="138"/>
      <c r="AD120" s="138"/>
      <c r="AE120" s="138"/>
      <c r="AF120" s="144"/>
      <c r="AG120" s="138"/>
      <c r="AH120" s="138"/>
      <c r="AI120" s="138" t="s">
        <v>107</v>
      </c>
      <c r="AJ120" s="138" t="s">
        <v>108</v>
      </c>
      <c r="AK120" s="138" t="s">
        <v>259</v>
      </c>
      <c r="AL120" s="138" t="s">
        <v>260</v>
      </c>
      <c r="AM120" s="184" t="s">
        <v>526</v>
      </c>
      <c r="AN120" s="184" t="s">
        <v>527</v>
      </c>
      <c r="AO120" s="138" t="s">
        <v>135</v>
      </c>
      <c r="AP120" s="138" t="s">
        <v>136</v>
      </c>
      <c r="AQ120" s="139"/>
    </row>
    <row r="121" s="117" customFormat="1" ht="232" customHeight="1" spans="1:43">
      <c r="A121" s="135">
        <f>SUBTOTAL(103,$D$10:D121)</f>
        <v>54</v>
      </c>
      <c r="B121" s="135" t="s">
        <v>528</v>
      </c>
      <c r="C121" s="135" t="s">
        <v>58</v>
      </c>
      <c r="D121" s="135" t="s">
        <v>529</v>
      </c>
      <c r="E121" s="135" t="s">
        <v>476</v>
      </c>
      <c r="F121" s="135" t="s">
        <v>477</v>
      </c>
      <c r="G121" s="135" t="s">
        <v>62</v>
      </c>
      <c r="H121" s="135" t="s">
        <v>530</v>
      </c>
      <c r="I121" s="135" t="s">
        <v>77</v>
      </c>
      <c r="J121" s="137" t="s">
        <v>531</v>
      </c>
      <c r="K121" s="138">
        <v>1</v>
      </c>
      <c r="L121" s="144">
        <v>582</v>
      </c>
      <c r="M121" s="144">
        <v>2180</v>
      </c>
      <c r="N121" s="144">
        <v>300</v>
      </c>
      <c r="O121" s="144">
        <f t="shared" si="68"/>
        <v>300</v>
      </c>
      <c r="P121" s="138">
        <f t="shared" si="69"/>
        <v>300</v>
      </c>
      <c r="Q121" s="138"/>
      <c r="R121" s="138"/>
      <c r="S121" s="138"/>
      <c r="T121" s="144">
        <v>300</v>
      </c>
      <c r="U121" s="144"/>
      <c r="V121" s="138"/>
      <c r="W121" s="138"/>
      <c r="X121" s="138"/>
      <c r="Y121" s="138"/>
      <c r="Z121" s="138"/>
      <c r="AA121" s="138"/>
      <c r="AB121" s="138"/>
      <c r="AC121" s="138"/>
      <c r="AD121" s="138"/>
      <c r="AE121" s="138"/>
      <c r="AF121" s="144"/>
      <c r="AG121" s="138"/>
      <c r="AH121" s="138"/>
      <c r="AI121" s="138" t="s">
        <v>107</v>
      </c>
      <c r="AJ121" s="138" t="s">
        <v>108</v>
      </c>
      <c r="AK121" s="138" t="s">
        <v>259</v>
      </c>
      <c r="AL121" s="138" t="s">
        <v>260</v>
      </c>
      <c r="AM121" s="184" t="s">
        <v>532</v>
      </c>
      <c r="AN121" s="184" t="s">
        <v>533</v>
      </c>
      <c r="AO121" s="138" t="s">
        <v>135</v>
      </c>
      <c r="AP121" s="138" t="s">
        <v>136</v>
      </c>
      <c r="AQ121" s="139"/>
    </row>
    <row r="122" s="117" customFormat="1" ht="150" customHeight="1" spans="1:43">
      <c r="A122" s="135">
        <f>SUBTOTAL(103,$D$10:D122)</f>
        <v>55</v>
      </c>
      <c r="B122" s="135" t="s">
        <v>534</v>
      </c>
      <c r="C122" s="135" t="s">
        <v>58</v>
      </c>
      <c r="D122" s="135" t="s">
        <v>535</v>
      </c>
      <c r="E122" s="136" t="s">
        <v>476</v>
      </c>
      <c r="F122" s="136" t="s">
        <v>536</v>
      </c>
      <c r="G122" s="135" t="s">
        <v>62</v>
      </c>
      <c r="H122" s="135" t="s">
        <v>155</v>
      </c>
      <c r="I122" s="135" t="s">
        <v>218</v>
      </c>
      <c r="J122" s="136" t="s">
        <v>537</v>
      </c>
      <c r="K122" s="138">
        <v>1</v>
      </c>
      <c r="L122" s="144">
        <v>796</v>
      </c>
      <c r="M122" s="144">
        <v>3224</v>
      </c>
      <c r="N122" s="138">
        <v>300</v>
      </c>
      <c r="O122" s="138">
        <f t="shared" si="68"/>
        <v>300</v>
      </c>
      <c r="P122" s="138">
        <f t="shared" si="69"/>
        <v>300</v>
      </c>
      <c r="Q122" s="138">
        <v>300</v>
      </c>
      <c r="R122" s="138"/>
      <c r="S122" s="138"/>
      <c r="T122" s="138"/>
      <c r="U122" s="138"/>
      <c r="V122" s="138"/>
      <c r="W122" s="138"/>
      <c r="X122" s="138"/>
      <c r="Y122" s="138"/>
      <c r="Z122" s="138"/>
      <c r="AA122" s="138"/>
      <c r="AB122" s="138"/>
      <c r="AC122" s="138"/>
      <c r="AD122" s="138"/>
      <c r="AE122" s="138"/>
      <c r="AF122" s="138"/>
      <c r="AG122" s="138"/>
      <c r="AH122" s="138"/>
      <c r="AI122" s="138" t="s">
        <v>92</v>
      </c>
      <c r="AJ122" s="138" t="s">
        <v>93</v>
      </c>
      <c r="AK122" s="138" t="s">
        <v>538</v>
      </c>
      <c r="AL122" s="138" t="s">
        <v>539</v>
      </c>
      <c r="AM122" s="184" t="s">
        <v>497</v>
      </c>
      <c r="AN122" s="184" t="s">
        <v>489</v>
      </c>
      <c r="AO122" s="138" t="s">
        <v>135</v>
      </c>
      <c r="AP122" s="138" t="s">
        <v>136</v>
      </c>
      <c r="AQ122" s="139"/>
    </row>
    <row r="123" s="117" customFormat="1" ht="263" customHeight="1" spans="1:43">
      <c r="A123" s="135">
        <f>SUBTOTAL(103,$D$10:D123)</f>
        <v>56</v>
      </c>
      <c r="B123" s="135" t="s">
        <v>540</v>
      </c>
      <c r="C123" s="135" t="s">
        <v>58</v>
      </c>
      <c r="D123" s="135" t="s">
        <v>541</v>
      </c>
      <c r="E123" s="136" t="s">
        <v>476</v>
      </c>
      <c r="F123" s="136" t="s">
        <v>536</v>
      </c>
      <c r="G123" s="135" t="s">
        <v>62</v>
      </c>
      <c r="H123" s="135" t="s">
        <v>542</v>
      </c>
      <c r="I123" s="135" t="s">
        <v>543</v>
      </c>
      <c r="J123" s="137" t="s">
        <v>544</v>
      </c>
      <c r="K123" s="138">
        <v>1</v>
      </c>
      <c r="L123" s="144">
        <v>477</v>
      </c>
      <c r="M123" s="144">
        <v>1669</v>
      </c>
      <c r="N123" s="138">
        <v>2000</v>
      </c>
      <c r="O123" s="138">
        <f t="shared" si="68"/>
        <v>1828</v>
      </c>
      <c r="P123" s="138">
        <f t="shared" si="69"/>
        <v>172</v>
      </c>
      <c r="Q123" s="138">
        <v>172</v>
      </c>
      <c r="R123" s="138"/>
      <c r="S123" s="138"/>
      <c r="T123" s="138"/>
      <c r="U123" s="138"/>
      <c r="V123" s="138"/>
      <c r="W123" s="138"/>
      <c r="X123" s="138"/>
      <c r="Y123" s="138"/>
      <c r="Z123" s="138"/>
      <c r="AA123" s="138">
        <v>1488</v>
      </c>
      <c r="AB123" s="138"/>
      <c r="AC123" s="138"/>
      <c r="AD123" s="138">
        <v>63</v>
      </c>
      <c r="AE123" s="138">
        <v>105</v>
      </c>
      <c r="AF123" s="138">
        <v>172</v>
      </c>
      <c r="AG123" s="138" t="s">
        <v>545</v>
      </c>
      <c r="AH123" s="138"/>
      <c r="AI123" s="138" t="s">
        <v>257</v>
      </c>
      <c r="AJ123" s="138" t="s">
        <v>258</v>
      </c>
      <c r="AK123" s="138" t="s">
        <v>480</v>
      </c>
      <c r="AL123" s="138" t="s">
        <v>481</v>
      </c>
      <c r="AM123" s="201" t="s">
        <v>546</v>
      </c>
      <c r="AN123" s="201" t="s">
        <v>547</v>
      </c>
      <c r="AO123" s="138" t="s">
        <v>135</v>
      </c>
      <c r="AP123" s="138" t="s">
        <v>136</v>
      </c>
      <c r="AQ123" s="139"/>
    </row>
    <row r="124" s="120" customFormat="1" ht="30" customHeight="1" spans="1:43">
      <c r="A124" s="188" t="s">
        <v>53</v>
      </c>
      <c r="B124" s="133" t="s">
        <v>548</v>
      </c>
      <c r="C124" s="133"/>
      <c r="D124" s="133"/>
      <c r="E124" s="133"/>
      <c r="F124" s="133"/>
      <c r="G124" s="133"/>
      <c r="H124" s="133"/>
      <c r="I124" s="133"/>
      <c r="J124" s="133"/>
      <c r="K124" s="153"/>
      <c r="L124" s="191"/>
      <c r="M124" s="191"/>
      <c r="N124" s="191">
        <f t="shared" ref="N124:U124" si="70">N125+N126+N127+N128+N129+N130</f>
        <v>0</v>
      </c>
      <c r="O124" s="191">
        <f t="shared" si="70"/>
        <v>0</v>
      </c>
      <c r="P124" s="153">
        <f t="shared" si="70"/>
        <v>0</v>
      </c>
      <c r="Q124" s="153">
        <f t="shared" si="70"/>
        <v>0</v>
      </c>
      <c r="R124" s="153">
        <f t="shared" si="70"/>
        <v>0</v>
      </c>
      <c r="S124" s="153">
        <f t="shared" si="70"/>
        <v>0</v>
      </c>
      <c r="T124" s="153">
        <f t="shared" si="70"/>
        <v>0</v>
      </c>
      <c r="U124" s="153">
        <f t="shared" si="70"/>
        <v>0</v>
      </c>
      <c r="V124" s="153">
        <f t="shared" ref="V124:AI124" si="71">V125+V126+V127+V128+V129+V130</f>
        <v>0</v>
      </c>
      <c r="W124" s="153">
        <f t="shared" si="71"/>
        <v>0</v>
      </c>
      <c r="X124" s="153">
        <f t="shared" si="71"/>
        <v>0</v>
      </c>
      <c r="Y124" s="153">
        <f t="shared" si="71"/>
        <v>0</v>
      </c>
      <c r="Z124" s="153">
        <f t="shared" si="71"/>
        <v>0</v>
      </c>
      <c r="AA124" s="153">
        <f t="shared" si="71"/>
        <v>0</v>
      </c>
      <c r="AB124" s="153">
        <f t="shared" si="71"/>
        <v>0</v>
      </c>
      <c r="AC124" s="153">
        <f t="shared" si="71"/>
        <v>0</v>
      </c>
      <c r="AD124" s="153">
        <f t="shared" si="71"/>
        <v>0</v>
      </c>
      <c r="AE124" s="153">
        <f t="shared" si="71"/>
        <v>0</v>
      </c>
      <c r="AF124" s="153">
        <f t="shared" si="71"/>
        <v>0</v>
      </c>
      <c r="AG124" s="153">
        <f t="shared" si="71"/>
        <v>0</v>
      </c>
      <c r="AH124" s="153">
        <f t="shared" si="71"/>
        <v>0</v>
      </c>
      <c r="AI124" s="191"/>
      <c r="AJ124" s="191"/>
      <c r="AK124" s="191"/>
      <c r="AL124" s="191"/>
      <c r="AM124" s="191"/>
      <c r="AN124" s="191"/>
      <c r="AO124" s="191"/>
      <c r="AP124" s="191"/>
      <c r="AQ124" s="191"/>
    </row>
    <row r="125" s="120" customFormat="1" ht="30" customHeight="1" spans="1:43">
      <c r="A125" s="134" t="s">
        <v>55</v>
      </c>
      <c r="B125" s="133" t="s">
        <v>549</v>
      </c>
      <c r="C125" s="133"/>
      <c r="D125" s="133"/>
      <c r="E125" s="133"/>
      <c r="F125" s="133"/>
      <c r="G125" s="133"/>
      <c r="H125" s="133"/>
      <c r="I125" s="133"/>
      <c r="J125" s="133"/>
      <c r="K125" s="191"/>
      <c r="L125" s="191"/>
      <c r="M125" s="191"/>
      <c r="N125" s="191"/>
      <c r="O125" s="191"/>
      <c r="P125" s="153"/>
      <c r="Q125" s="153"/>
      <c r="R125" s="153"/>
      <c r="S125" s="153"/>
      <c r="T125" s="153"/>
      <c r="U125" s="153"/>
      <c r="V125" s="153"/>
      <c r="W125" s="153"/>
      <c r="X125" s="153"/>
      <c r="Y125" s="153"/>
      <c r="Z125" s="153"/>
      <c r="AA125" s="153"/>
      <c r="AB125" s="153"/>
      <c r="AC125" s="153"/>
      <c r="AD125" s="153"/>
      <c r="AE125" s="153"/>
      <c r="AF125" s="153"/>
      <c r="AG125" s="153"/>
      <c r="AH125" s="153"/>
      <c r="AI125" s="191"/>
      <c r="AJ125" s="191"/>
      <c r="AK125" s="191"/>
      <c r="AL125" s="191"/>
      <c r="AM125" s="191"/>
      <c r="AN125" s="191"/>
      <c r="AO125" s="191"/>
      <c r="AP125" s="191"/>
      <c r="AQ125" s="191"/>
    </row>
    <row r="126" s="120" customFormat="1" ht="30" customHeight="1" spans="1:43">
      <c r="A126" s="134" t="s">
        <v>55</v>
      </c>
      <c r="B126" s="133" t="s">
        <v>550</v>
      </c>
      <c r="C126" s="133"/>
      <c r="D126" s="133"/>
      <c r="E126" s="133"/>
      <c r="F126" s="133"/>
      <c r="G126" s="133"/>
      <c r="H126" s="133"/>
      <c r="I126" s="133"/>
      <c r="J126" s="133"/>
      <c r="K126" s="191"/>
      <c r="L126" s="191"/>
      <c r="M126" s="191"/>
      <c r="N126" s="191"/>
      <c r="O126" s="191"/>
      <c r="P126" s="153"/>
      <c r="Q126" s="153"/>
      <c r="R126" s="153"/>
      <c r="S126" s="153"/>
      <c r="T126" s="153"/>
      <c r="U126" s="153"/>
      <c r="V126" s="153"/>
      <c r="W126" s="153"/>
      <c r="X126" s="153"/>
      <c r="Y126" s="153"/>
      <c r="Z126" s="153"/>
      <c r="AA126" s="153"/>
      <c r="AB126" s="153"/>
      <c r="AC126" s="153"/>
      <c r="AD126" s="153"/>
      <c r="AE126" s="153"/>
      <c r="AF126" s="153"/>
      <c r="AG126" s="153"/>
      <c r="AH126" s="153"/>
      <c r="AI126" s="191"/>
      <c r="AJ126" s="191"/>
      <c r="AK126" s="191"/>
      <c r="AL126" s="191"/>
      <c r="AM126" s="191"/>
      <c r="AN126" s="191"/>
      <c r="AO126" s="191"/>
      <c r="AP126" s="191"/>
      <c r="AQ126" s="191"/>
    </row>
    <row r="127" s="120" customFormat="1" ht="30" customHeight="1" spans="1:43">
      <c r="A127" s="134" t="s">
        <v>55</v>
      </c>
      <c r="B127" s="133" t="s">
        <v>551</v>
      </c>
      <c r="C127" s="133"/>
      <c r="D127" s="133"/>
      <c r="E127" s="133"/>
      <c r="F127" s="133"/>
      <c r="G127" s="133"/>
      <c r="H127" s="133"/>
      <c r="I127" s="133"/>
      <c r="J127" s="133"/>
      <c r="K127" s="191"/>
      <c r="L127" s="191"/>
      <c r="M127" s="191"/>
      <c r="N127" s="191"/>
      <c r="O127" s="191"/>
      <c r="P127" s="153"/>
      <c r="Q127" s="153"/>
      <c r="R127" s="153"/>
      <c r="S127" s="153"/>
      <c r="T127" s="153"/>
      <c r="U127" s="153"/>
      <c r="V127" s="153"/>
      <c r="W127" s="153"/>
      <c r="X127" s="153"/>
      <c r="Y127" s="153"/>
      <c r="Z127" s="153"/>
      <c r="AA127" s="153"/>
      <c r="AB127" s="153"/>
      <c r="AC127" s="153"/>
      <c r="AD127" s="153"/>
      <c r="AE127" s="153"/>
      <c r="AF127" s="153"/>
      <c r="AG127" s="153"/>
      <c r="AH127" s="153"/>
      <c r="AI127" s="191"/>
      <c r="AJ127" s="191"/>
      <c r="AK127" s="191"/>
      <c r="AL127" s="191"/>
      <c r="AM127" s="191"/>
      <c r="AN127" s="191"/>
      <c r="AO127" s="191"/>
      <c r="AP127" s="191"/>
      <c r="AQ127" s="191"/>
    </row>
    <row r="128" s="120" customFormat="1" ht="30" customHeight="1" spans="1:43">
      <c r="A128" s="134" t="s">
        <v>55</v>
      </c>
      <c r="B128" s="133" t="s">
        <v>552</v>
      </c>
      <c r="C128" s="133"/>
      <c r="D128" s="133"/>
      <c r="E128" s="133"/>
      <c r="F128" s="133"/>
      <c r="G128" s="133"/>
      <c r="H128" s="133"/>
      <c r="I128" s="133"/>
      <c r="J128" s="133"/>
      <c r="K128" s="191"/>
      <c r="L128" s="191"/>
      <c r="M128" s="191"/>
      <c r="N128" s="191"/>
      <c r="O128" s="191"/>
      <c r="P128" s="153"/>
      <c r="Q128" s="153"/>
      <c r="R128" s="153"/>
      <c r="S128" s="153"/>
      <c r="T128" s="153"/>
      <c r="U128" s="153"/>
      <c r="V128" s="153"/>
      <c r="W128" s="153"/>
      <c r="X128" s="153"/>
      <c r="Y128" s="153"/>
      <c r="Z128" s="153"/>
      <c r="AA128" s="153"/>
      <c r="AB128" s="153"/>
      <c r="AC128" s="153"/>
      <c r="AD128" s="153"/>
      <c r="AE128" s="153"/>
      <c r="AF128" s="153"/>
      <c r="AG128" s="153"/>
      <c r="AH128" s="153"/>
      <c r="AI128" s="191"/>
      <c r="AJ128" s="191"/>
      <c r="AK128" s="191"/>
      <c r="AL128" s="191"/>
      <c r="AM128" s="191"/>
      <c r="AN128" s="191"/>
      <c r="AO128" s="191"/>
      <c r="AP128" s="191"/>
      <c r="AQ128" s="191"/>
    </row>
    <row r="129" s="120" customFormat="1" ht="30" customHeight="1" spans="1:43">
      <c r="A129" s="134" t="s">
        <v>55</v>
      </c>
      <c r="B129" s="133" t="s">
        <v>553</v>
      </c>
      <c r="C129" s="133"/>
      <c r="D129" s="133"/>
      <c r="E129" s="133"/>
      <c r="F129" s="133"/>
      <c r="G129" s="133"/>
      <c r="H129" s="133"/>
      <c r="I129" s="133"/>
      <c r="J129" s="133"/>
      <c r="K129" s="191"/>
      <c r="L129" s="191"/>
      <c r="M129" s="191"/>
      <c r="N129" s="191"/>
      <c r="O129" s="191"/>
      <c r="P129" s="153"/>
      <c r="Q129" s="153"/>
      <c r="R129" s="153"/>
      <c r="S129" s="153"/>
      <c r="T129" s="153"/>
      <c r="U129" s="153"/>
      <c r="V129" s="153"/>
      <c r="W129" s="153"/>
      <c r="X129" s="153"/>
      <c r="Y129" s="153"/>
      <c r="Z129" s="153"/>
      <c r="AA129" s="153"/>
      <c r="AB129" s="153"/>
      <c r="AC129" s="153"/>
      <c r="AD129" s="153"/>
      <c r="AE129" s="153"/>
      <c r="AF129" s="153"/>
      <c r="AG129" s="153"/>
      <c r="AH129" s="153"/>
      <c r="AI129" s="191"/>
      <c r="AJ129" s="191"/>
      <c r="AK129" s="191"/>
      <c r="AL129" s="191"/>
      <c r="AM129" s="191"/>
      <c r="AN129" s="191"/>
      <c r="AO129" s="191"/>
      <c r="AP129" s="191"/>
      <c r="AQ129" s="191"/>
    </row>
    <row r="130" s="120" customFormat="1" ht="30" customHeight="1" spans="1:43">
      <c r="A130" s="134" t="s">
        <v>55</v>
      </c>
      <c r="B130" s="133" t="s">
        <v>554</v>
      </c>
      <c r="C130" s="133"/>
      <c r="D130" s="133"/>
      <c r="E130" s="133"/>
      <c r="F130" s="133"/>
      <c r="G130" s="133"/>
      <c r="H130" s="133"/>
      <c r="I130" s="133"/>
      <c r="J130" s="133"/>
      <c r="K130" s="191"/>
      <c r="L130" s="191"/>
      <c r="M130" s="191"/>
      <c r="N130" s="191"/>
      <c r="O130" s="191"/>
      <c r="P130" s="153"/>
      <c r="Q130" s="153"/>
      <c r="R130" s="153"/>
      <c r="S130" s="153"/>
      <c r="T130" s="153"/>
      <c r="U130" s="153"/>
      <c r="V130" s="153"/>
      <c r="W130" s="153"/>
      <c r="X130" s="153"/>
      <c r="Y130" s="153"/>
      <c r="Z130" s="153"/>
      <c r="AA130" s="153"/>
      <c r="AB130" s="153"/>
      <c r="AC130" s="153"/>
      <c r="AD130" s="153"/>
      <c r="AE130" s="153"/>
      <c r="AF130" s="153"/>
      <c r="AG130" s="153"/>
      <c r="AH130" s="153"/>
      <c r="AI130" s="191"/>
      <c r="AJ130" s="191"/>
      <c r="AK130" s="191"/>
      <c r="AL130" s="191"/>
      <c r="AM130" s="191"/>
      <c r="AN130" s="191"/>
      <c r="AO130" s="191"/>
      <c r="AP130" s="191"/>
      <c r="AQ130" s="191"/>
    </row>
    <row r="131" s="120" customFormat="1" ht="30" customHeight="1" spans="1:43">
      <c r="A131" s="132" t="s">
        <v>51</v>
      </c>
      <c r="B131" s="133" t="s">
        <v>555</v>
      </c>
      <c r="C131" s="133"/>
      <c r="D131" s="133"/>
      <c r="E131" s="133"/>
      <c r="F131" s="133"/>
      <c r="G131" s="133"/>
      <c r="H131" s="133"/>
      <c r="I131" s="133"/>
      <c r="J131" s="133"/>
      <c r="K131" s="191"/>
      <c r="L131" s="191"/>
      <c r="M131" s="191"/>
      <c r="N131" s="191">
        <f t="shared" ref="N131:U131" si="72">N132</f>
        <v>300</v>
      </c>
      <c r="O131" s="191">
        <f t="shared" si="72"/>
        <v>300</v>
      </c>
      <c r="P131" s="153">
        <f t="shared" si="72"/>
        <v>300</v>
      </c>
      <c r="Q131" s="153">
        <f t="shared" si="72"/>
        <v>0</v>
      </c>
      <c r="R131" s="153">
        <f t="shared" si="72"/>
        <v>0</v>
      </c>
      <c r="S131" s="153">
        <f t="shared" si="72"/>
        <v>0</v>
      </c>
      <c r="T131" s="153">
        <f t="shared" si="72"/>
        <v>300</v>
      </c>
      <c r="U131" s="153">
        <f t="shared" si="72"/>
        <v>0</v>
      </c>
      <c r="V131" s="153">
        <f t="shared" ref="V131:AI131" si="73">V132</f>
        <v>0</v>
      </c>
      <c r="W131" s="153">
        <f t="shared" si="73"/>
        <v>0</v>
      </c>
      <c r="X131" s="153">
        <f t="shared" si="73"/>
        <v>0</v>
      </c>
      <c r="Y131" s="153">
        <f t="shared" si="73"/>
        <v>0</v>
      </c>
      <c r="Z131" s="153">
        <f t="shared" si="73"/>
        <v>0</v>
      </c>
      <c r="AA131" s="153">
        <f t="shared" si="73"/>
        <v>0</v>
      </c>
      <c r="AB131" s="153">
        <f t="shared" si="73"/>
        <v>0</v>
      </c>
      <c r="AC131" s="153">
        <f t="shared" si="73"/>
        <v>0</v>
      </c>
      <c r="AD131" s="153">
        <f t="shared" si="73"/>
        <v>0</v>
      </c>
      <c r="AE131" s="153">
        <f t="shared" si="73"/>
        <v>0</v>
      </c>
      <c r="AF131" s="153">
        <f t="shared" si="73"/>
        <v>0</v>
      </c>
      <c r="AG131" s="153">
        <f t="shared" si="73"/>
        <v>0</v>
      </c>
      <c r="AH131" s="153">
        <f t="shared" si="73"/>
        <v>0</v>
      </c>
      <c r="AI131" s="191"/>
      <c r="AJ131" s="191"/>
      <c r="AK131" s="191"/>
      <c r="AL131" s="191"/>
      <c r="AM131" s="191"/>
      <c r="AN131" s="191"/>
      <c r="AO131" s="191"/>
      <c r="AP131" s="191"/>
      <c r="AQ131" s="191"/>
    </row>
    <row r="132" s="120" customFormat="1" ht="30" customHeight="1" spans="1:43">
      <c r="A132" s="132" t="s">
        <v>53</v>
      </c>
      <c r="B132" s="133" t="s">
        <v>555</v>
      </c>
      <c r="C132" s="133"/>
      <c r="D132" s="133"/>
      <c r="E132" s="133"/>
      <c r="F132" s="133"/>
      <c r="G132" s="133"/>
      <c r="H132" s="133"/>
      <c r="I132" s="133"/>
      <c r="J132" s="133"/>
      <c r="K132" s="191"/>
      <c r="L132" s="191"/>
      <c r="M132" s="191"/>
      <c r="N132" s="191">
        <f t="shared" ref="N132:U132" si="74">N133+N134+N135+N136+N137+N139</f>
        <v>300</v>
      </c>
      <c r="O132" s="191">
        <f t="shared" si="74"/>
        <v>300</v>
      </c>
      <c r="P132" s="153">
        <f t="shared" si="74"/>
        <v>300</v>
      </c>
      <c r="Q132" s="153">
        <f t="shared" si="74"/>
        <v>0</v>
      </c>
      <c r="R132" s="153">
        <f t="shared" si="74"/>
        <v>0</v>
      </c>
      <c r="S132" s="153">
        <f t="shared" si="74"/>
        <v>0</v>
      </c>
      <c r="T132" s="153">
        <f t="shared" si="74"/>
        <v>300</v>
      </c>
      <c r="U132" s="153">
        <f t="shared" si="74"/>
        <v>0</v>
      </c>
      <c r="V132" s="153">
        <f t="shared" ref="V132:AI132" si="75">V133+V134+V135+V136+V137+V139</f>
        <v>0</v>
      </c>
      <c r="W132" s="153">
        <f t="shared" si="75"/>
        <v>0</v>
      </c>
      <c r="X132" s="153">
        <f t="shared" si="75"/>
        <v>0</v>
      </c>
      <c r="Y132" s="153">
        <f t="shared" si="75"/>
        <v>0</v>
      </c>
      <c r="Z132" s="153">
        <f t="shared" si="75"/>
        <v>0</v>
      </c>
      <c r="AA132" s="153">
        <f t="shared" si="75"/>
        <v>0</v>
      </c>
      <c r="AB132" s="153">
        <f t="shared" si="75"/>
        <v>0</v>
      </c>
      <c r="AC132" s="153">
        <f t="shared" si="75"/>
        <v>0</v>
      </c>
      <c r="AD132" s="153">
        <f t="shared" si="75"/>
        <v>0</v>
      </c>
      <c r="AE132" s="153">
        <f t="shared" si="75"/>
        <v>0</v>
      </c>
      <c r="AF132" s="153">
        <f t="shared" si="75"/>
        <v>0</v>
      </c>
      <c r="AG132" s="153">
        <f t="shared" si="75"/>
        <v>0</v>
      </c>
      <c r="AH132" s="153">
        <f t="shared" si="75"/>
        <v>0</v>
      </c>
      <c r="AI132" s="191"/>
      <c r="AJ132" s="191"/>
      <c r="AK132" s="191"/>
      <c r="AL132" s="191"/>
      <c r="AM132" s="191"/>
      <c r="AN132" s="191"/>
      <c r="AO132" s="191"/>
      <c r="AP132" s="191"/>
      <c r="AQ132" s="191"/>
    </row>
    <row r="133" s="120" customFormat="1" ht="30" customHeight="1" spans="1:43">
      <c r="A133" s="134" t="s">
        <v>55</v>
      </c>
      <c r="B133" s="133" t="s">
        <v>556</v>
      </c>
      <c r="C133" s="133"/>
      <c r="D133" s="133"/>
      <c r="E133" s="133"/>
      <c r="F133" s="133"/>
      <c r="G133" s="133"/>
      <c r="H133" s="133"/>
      <c r="I133" s="133"/>
      <c r="J133" s="133"/>
      <c r="K133" s="191"/>
      <c r="L133" s="191"/>
      <c r="M133" s="191"/>
      <c r="N133" s="191"/>
      <c r="O133" s="191"/>
      <c r="P133" s="153"/>
      <c r="Q133" s="153"/>
      <c r="R133" s="153"/>
      <c r="S133" s="153"/>
      <c r="T133" s="153"/>
      <c r="U133" s="153"/>
      <c r="V133" s="153"/>
      <c r="W133" s="153"/>
      <c r="X133" s="153"/>
      <c r="Y133" s="153"/>
      <c r="Z133" s="153"/>
      <c r="AA133" s="153"/>
      <c r="AB133" s="153"/>
      <c r="AC133" s="153"/>
      <c r="AD133" s="153"/>
      <c r="AE133" s="153"/>
      <c r="AF133" s="153"/>
      <c r="AG133" s="153"/>
      <c r="AH133" s="153"/>
      <c r="AI133" s="191"/>
      <c r="AJ133" s="191"/>
      <c r="AK133" s="191"/>
      <c r="AL133" s="191"/>
      <c r="AM133" s="191"/>
      <c r="AN133" s="191"/>
      <c r="AO133" s="191"/>
      <c r="AP133" s="191"/>
      <c r="AQ133" s="191"/>
    </row>
    <row r="134" s="120" customFormat="1" ht="30" customHeight="1" spans="1:43">
      <c r="A134" s="134" t="s">
        <v>55</v>
      </c>
      <c r="B134" s="133" t="s">
        <v>557</v>
      </c>
      <c r="C134" s="133"/>
      <c r="D134" s="133"/>
      <c r="E134" s="133"/>
      <c r="F134" s="133"/>
      <c r="G134" s="133"/>
      <c r="H134" s="133"/>
      <c r="I134" s="133"/>
      <c r="J134" s="133"/>
      <c r="K134" s="191"/>
      <c r="L134" s="191"/>
      <c r="M134" s="191"/>
      <c r="N134" s="191"/>
      <c r="O134" s="191"/>
      <c r="P134" s="153"/>
      <c r="Q134" s="153"/>
      <c r="R134" s="153"/>
      <c r="S134" s="153"/>
      <c r="T134" s="153"/>
      <c r="U134" s="153"/>
      <c r="V134" s="153"/>
      <c r="W134" s="153"/>
      <c r="X134" s="153"/>
      <c r="Y134" s="153"/>
      <c r="Z134" s="153"/>
      <c r="AA134" s="153"/>
      <c r="AB134" s="153"/>
      <c r="AC134" s="153"/>
      <c r="AD134" s="153"/>
      <c r="AE134" s="153"/>
      <c r="AF134" s="153"/>
      <c r="AG134" s="153"/>
      <c r="AH134" s="153"/>
      <c r="AI134" s="191"/>
      <c r="AJ134" s="191"/>
      <c r="AK134" s="191"/>
      <c r="AL134" s="191"/>
      <c r="AM134" s="191"/>
      <c r="AN134" s="191"/>
      <c r="AO134" s="191"/>
      <c r="AP134" s="191"/>
      <c r="AQ134" s="191"/>
    </row>
    <row r="135" s="120" customFormat="1" ht="30" customHeight="1" spans="1:43">
      <c r="A135" s="134" t="s">
        <v>55</v>
      </c>
      <c r="B135" s="133" t="s">
        <v>558</v>
      </c>
      <c r="C135" s="133"/>
      <c r="D135" s="133"/>
      <c r="E135" s="133"/>
      <c r="F135" s="133"/>
      <c r="G135" s="133"/>
      <c r="H135" s="133"/>
      <c r="I135" s="133"/>
      <c r="J135" s="133"/>
      <c r="K135" s="191"/>
      <c r="L135" s="191"/>
      <c r="M135" s="191"/>
      <c r="N135" s="191"/>
      <c r="O135" s="191"/>
      <c r="P135" s="153"/>
      <c r="Q135" s="153"/>
      <c r="R135" s="153"/>
      <c r="S135" s="153"/>
      <c r="T135" s="153"/>
      <c r="U135" s="153"/>
      <c r="V135" s="153"/>
      <c r="W135" s="153"/>
      <c r="X135" s="153"/>
      <c r="Y135" s="153"/>
      <c r="Z135" s="153"/>
      <c r="AA135" s="153"/>
      <c r="AB135" s="153"/>
      <c r="AC135" s="153"/>
      <c r="AD135" s="153"/>
      <c r="AE135" s="153"/>
      <c r="AF135" s="153"/>
      <c r="AG135" s="153"/>
      <c r="AH135" s="153"/>
      <c r="AI135" s="191"/>
      <c r="AJ135" s="191"/>
      <c r="AK135" s="191"/>
      <c r="AL135" s="191"/>
      <c r="AM135" s="191"/>
      <c r="AN135" s="191"/>
      <c r="AO135" s="191"/>
      <c r="AP135" s="191"/>
      <c r="AQ135" s="191"/>
    </row>
    <row r="136" s="120" customFormat="1" ht="30" customHeight="1" spans="1:43">
      <c r="A136" s="134" t="s">
        <v>55</v>
      </c>
      <c r="B136" s="133" t="s">
        <v>559</v>
      </c>
      <c r="C136" s="133"/>
      <c r="D136" s="133"/>
      <c r="E136" s="133"/>
      <c r="F136" s="133"/>
      <c r="G136" s="133"/>
      <c r="H136" s="133"/>
      <c r="I136" s="133"/>
      <c r="J136" s="133"/>
      <c r="K136" s="191"/>
      <c r="L136" s="191"/>
      <c r="M136" s="191"/>
      <c r="N136" s="191"/>
      <c r="O136" s="191"/>
      <c r="P136" s="153"/>
      <c r="Q136" s="153"/>
      <c r="R136" s="153"/>
      <c r="S136" s="153"/>
      <c r="T136" s="153"/>
      <c r="U136" s="153"/>
      <c r="V136" s="153"/>
      <c r="W136" s="153"/>
      <c r="X136" s="153"/>
      <c r="Y136" s="153"/>
      <c r="Z136" s="153"/>
      <c r="AA136" s="153"/>
      <c r="AB136" s="153"/>
      <c r="AC136" s="153"/>
      <c r="AD136" s="153"/>
      <c r="AE136" s="153"/>
      <c r="AF136" s="153"/>
      <c r="AG136" s="153"/>
      <c r="AH136" s="153"/>
      <c r="AI136" s="191"/>
      <c r="AJ136" s="191"/>
      <c r="AK136" s="191"/>
      <c r="AL136" s="191"/>
      <c r="AM136" s="191"/>
      <c r="AN136" s="191"/>
      <c r="AO136" s="191"/>
      <c r="AP136" s="191"/>
      <c r="AQ136" s="191"/>
    </row>
    <row r="137" s="120" customFormat="1" ht="30" customHeight="1" spans="1:43">
      <c r="A137" s="134" t="s">
        <v>55</v>
      </c>
      <c r="B137" s="133" t="s">
        <v>560</v>
      </c>
      <c r="C137" s="133"/>
      <c r="D137" s="133"/>
      <c r="E137" s="133"/>
      <c r="F137" s="133"/>
      <c r="G137" s="133"/>
      <c r="H137" s="133"/>
      <c r="I137" s="133"/>
      <c r="J137" s="133"/>
      <c r="K137" s="191">
        <f t="shared" ref="K137:U137" si="76">SUM(K138)</f>
        <v>20000</v>
      </c>
      <c r="L137" s="191">
        <f t="shared" si="76"/>
        <v>1626</v>
      </c>
      <c r="M137" s="191">
        <f t="shared" si="76"/>
        <v>6016</v>
      </c>
      <c r="N137" s="191">
        <f t="shared" si="76"/>
        <v>300</v>
      </c>
      <c r="O137" s="191">
        <f t="shared" si="76"/>
        <v>300</v>
      </c>
      <c r="P137" s="153">
        <f t="shared" si="76"/>
        <v>300</v>
      </c>
      <c r="Q137" s="153">
        <f t="shared" si="76"/>
        <v>0</v>
      </c>
      <c r="R137" s="153">
        <f t="shared" si="76"/>
        <v>0</v>
      </c>
      <c r="S137" s="153">
        <f t="shared" si="76"/>
        <v>0</v>
      </c>
      <c r="T137" s="153">
        <f t="shared" si="76"/>
        <v>300</v>
      </c>
      <c r="U137" s="153">
        <f t="shared" si="76"/>
        <v>0</v>
      </c>
      <c r="V137" s="153">
        <f t="shared" ref="V137:AI137" si="77">SUM(V138)</f>
        <v>0</v>
      </c>
      <c r="W137" s="153">
        <f t="shared" si="77"/>
        <v>0</v>
      </c>
      <c r="X137" s="153">
        <f t="shared" si="77"/>
        <v>0</v>
      </c>
      <c r="Y137" s="153">
        <f t="shared" si="77"/>
        <v>0</v>
      </c>
      <c r="Z137" s="153">
        <f t="shared" si="77"/>
        <v>0</v>
      </c>
      <c r="AA137" s="153">
        <f t="shared" si="77"/>
        <v>0</v>
      </c>
      <c r="AB137" s="153">
        <f t="shared" si="77"/>
        <v>0</v>
      </c>
      <c r="AC137" s="153">
        <f t="shared" si="77"/>
        <v>0</v>
      </c>
      <c r="AD137" s="153">
        <f t="shared" si="77"/>
        <v>0</v>
      </c>
      <c r="AE137" s="153">
        <f t="shared" si="77"/>
        <v>0</v>
      </c>
      <c r="AF137" s="153">
        <f t="shared" si="77"/>
        <v>0</v>
      </c>
      <c r="AG137" s="153">
        <f t="shared" si="77"/>
        <v>0</v>
      </c>
      <c r="AH137" s="153">
        <f t="shared" si="77"/>
        <v>0</v>
      </c>
      <c r="AI137" s="191"/>
      <c r="AJ137" s="191"/>
      <c r="AK137" s="191"/>
      <c r="AL137" s="191"/>
      <c r="AM137" s="191"/>
      <c r="AN137" s="191"/>
      <c r="AO137" s="191"/>
      <c r="AP137" s="191"/>
      <c r="AQ137" s="191"/>
    </row>
    <row r="138" s="117" customFormat="1" ht="213" customHeight="1" spans="1:43">
      <c r="A138" s="135">
        <f>SUBTOTAL(103,$D$10:D138)</f>
        <v>57</v>
      </c>
      <c r="B138" s="135" t="s">
        <v>561</v>
      </c>
      <c r="C138" s="135" t="s">
        <v>58</v>
      </c>
      <c r="D138" s="135" t="s">
        <v>562</v>
      </c>
      <c r="E138" s="135" t="s">
        <v>563</v>
      </c>
      <c r="F138" s="135" t="s">
        <v>564</v>
      </c>
      <c r="G138" s="135" t="s">
        <v>62</v>
      </c>
      <c r="H138" s="135" t="s">
        <v>565</v>
      </c>
      <c r="I138" s="135" t="s">
        <v>77</v>
      </c>
      <c r="J138" s="137" t="s">
        <v>566</v>
      </c>
      <c r="K138" s="138">
        <v>20000</v>
      </c>
      <c r="L138" s="144">
        <v>1626</v>
      </c>
      <c r="M138" s="144">
        <v>6016</v>
      </c>
      <c r="N138" s="144">
        <v>300</v>
      </c>
      <c r="O138" s="144">
        <f>Q138+R138+T138+U138+V138+W138+Y138+AA138+AB138+AD138+AE138</f>
        <v>300</v>
      </c>
      <c r="P138" s="138">
        <f>Q138+R138+S138+T138+U138+V138+W138+X138+Y138+Z138</f>
        <v>300</v>
      </c>
      <c r="Q138" s="138"/>
      <c r="R138" s="138"/>
      <c r="S138" s="138"/>
      <c r="T138" s="144">
        <v>300</v>
      </c>
      <c r="U138" s="144"/>
      <c r="V138" s="138"/>
      <c r="W138" s="138"/>
      <c r="X138" s="138"/>
      <c r="Y138" s="138"/>
      <c r="Z138" s="138"/>
      <c r="AA138" s="138"/>
      <c r="AB138" s="138"/>
      <c r="AC138" s="138"/>
      <c r="AD138" s="138"/>
      <c r="AE138" s="138"/>
      <c r="AF138" s="144"/>
      <c r="AG138" s="138"/>
      <c r="AH138" s="138"/>
      <c r="AI138" s="138" t="s">
        <v>99</v>
      </c>
      <c r="AJ138" s="138" t="s">
        <v>100</v>
      </c>
      <c r="AK138" s="138" t="s">
        <v>259</v>
      </c>
      <c r="AL138" s="138" t="s">
        <v>260</v>
      </c>
      <c r="AM138" s="184" t="s">
        <v>567</v>
      </c>
      <c r="AN138" s="184" t="s">
        <v>568</v>
      </c>
      <c r="AO138" s="138" t="s">
        <v>135</v>
      </c>
      <c r="AP138" s="138" t="s">
        <v>136</v>
      </c>
      <c r="AQ138" s="139"/>
    </row>
    <row r="139" s="120" customFormat="1" ht="30" customHeight="1" spans="1:43">
      <c r="A139" s="134" t="s">
        <v>55</v>
      </c>
      <c r="B139" s="133" t="s">
        <v>569</v>
      </c>
      <c r="C139" s="133"/>
      <c r="D139" s="133"/>
      <c r="E139" s="133"/>
      <c r="F139" s="133"/>
      <c r="G139" s="133"/>
      <c r="H139" s="133"/>
      <c r="I139" s="133"/>
      <c r="J139" s="133"/>
      <c r="K139" s="191"/>
      <c r="L139" s="191"/>
      <c r="M139" s="191"/>
      <c r="N139" s="191"/>
      <c r="O139" s="191"/>
      <c r="P139" s="153"/>
      <c r="Q139" s="153"/>
      <c r="R139" s="153"/>
      <c r="S139" s="153"/>
      <c r="T139" s="153"/>
      <c r="U139" s="153"/>
      <c r="V139" s="153"/>
      <c r="W139" s="153"/>
      <c r="X139" s="153"/>
      <c r="Y139" s="153"/>
      <c r="Z139" s="153"/>
      <c r="AA139" s="153"/>
      <c r="AB139" s="153"/>
      <c r="AC139" s="153"/>
      <c r="AD139" s="153"/>
      <c r="AE139" s="153"/>
      <c r="AF139" s="153"/>
      <c r="AG139" s="153"/>
      <c r="AH139" s="153"/>
      <c r="AI139" s="191"/>
      <c r="AJ139" s="191"/>
      <c r="AK139" s="191"/>
      <c r="AL139" s="191"/>
      <c r="AM139" s="191"/>
      <c r="AN139" s="191"/>
      <c r="AO139" s="191"/>
      <c r="AP139" s="191"/>
      <c r="AQ139" s="191"/>
    </row>
    <row r="140" s="120" customFormat="1" ht="30" customHeight="1" spans="1:43">
      <c r="A140" s="132" t="s">
        <v>51</v>
      </c>
      <c r="B140" s="133" t="s">
        <v>570</v>
      </c>
      <c r="C140" s="133"/>
      <c r="D140" s="133"/>
      <c r="E140" s="133"/>
      <c r="F140" s="133"/>
      <c r="G140" s="133"/>
      <c r="H140" s="133"/>
      <c r="I140" s="133"/>
      <c r="J140" s="133"/>
      <c r="K140" s="191"/>
      <c r="L140" s="191"/>
      <c r="M140" s="191"/>
      <c r="N140" s="191">
        <f t="shared" ref="N140:U140" si="78">N141+N143+N146</f>
        <v>1116.6</v>
      </c>
      <c r="O140" s="191">
        <f t="shared" si="78"/>
        <v>1116.6</v>
      </c>
      <c r="P140" s="153">
        <f t="shared" si="78"/>
        <v>1116.6</v>
      </c>
      <c r="Q140" s="153">
        <f t="shared" si="78"/>
        <v>1116.6</v>
      </c>
      <c r="R140" s="153">
        <f t="shared" si="78"/>
        <v>0</v>
      </c>
      <c r="S140" s="153">
        <f t="shared" si="78"/>
        <v>0</v>
      </c>
      <c r="T140" s="153">
        <f t="shared" si="78"/>
        <v>0</v>
      </c>
      <c r="U140" s="153">
        <f t="shared" si="78"/>
        <v>0</v>
      </c>
      <c r="V140" s="153">
        <f t="shared" ref="V140:AI140" si="79">V141+V143+V146</f>
        <v>0</v>
      </c>
      <c r="W140" s="153">
        <f t="shared" si="79"/>
        <v>0</v>
      </c>
      <c r="X140" s="153">
        <f t="shared" si="79"/>
        <v>0</v>
      </c>
      <c r="Y140" s="153">
        <f t="shared" si="79"/>
        <v>0</v>
      </c>
      <c r="Z140" s="153">
        <f t="shared" si="79"/>
        <v>0</v>
      </c>
      <c r="AA140" s="153">
        <f t="shared" si="79"/>
        <v>0</v>
      </c>
      <c r="AB140" s="153">
        <f t="shared" si="79"/>
        <v>0</v>
      </c>
      <c r="AC140" s="153">
        <f t="shared" si="79"/>
        <v>0</v>
      </c>
      <c r="AD140" s="153">
        <f t="shared" si="79"/>
        <v>0</v>
      </c>
      <c r="AE140" s="153">
        <f t="shared" si="79"/>
        <v>0</v>
      </c>
      <c r="AF140" s="153">
        <f t="shared" si="79"/>
        <v>0</v>
      </c>
      <c r="AG140" s="153">
        <f t="shared" si="79"/>
        <v>0</v>
      </c>
      <c r="AH140" s="153">
        <f t="shared" si="79"/>
        <v>0</v>
      </c>
      <c r="AI140" s="191"/>
      <c r="AJ140" s="191"/>
      <c r="AK140" s="191"/>
      <c r="AL140" s="191"/>
      <c r="AM140" s="191"/>
      <c r="AN140" s="191"/>
      <c r="AO140" s="191"/>
      <c r="AP140" s="191"/>
      <c r="AQ140" s="191"/>
    </row>
    <row r="141" s="120" customFormat="1" ht="30" customHeight="1" spans="1:43">
      <c r="A141" s="188" t="s">
        <v>53</v>
      </c>
      <c r="B141" s="133" t="s">
        <v>571</v>
      </c>
      <c r="C141" s="133"/>
      <c r="D141" s="133"/>
      <c r="E141" s="133"/>
      <c r="F141" s="133"/>
      <c r="G141" s="133"/>
      <c r="H141" s="133"/>
      <c r="I141" s="133"/>
      <c r="J141" s="133"/>
      <c r="K141" s="191"/>
      <c r="L141" s="191"/>
      <c r="M141" s="191"/>
      <c r="N141" s="191">
        <f t="shared" ref="N141:U141" si="80">N142</f>
        <v>0</v>
      </c>
      <c r="O141" s="191">
        <f t="shared" si="80"/>
        <v>0</v>
      </c>
      <c r="P141" s="153">
        <f t="shared" si="80"/>
        <v>0</v>
      </c>
      <c r="Q141" s="153">
        <f t="shared" si="80"/>
        <v>0</v>
      </c>
      <c r="R141" s="153">
        <f t="shared" si="80"/>
        <v>0</v>
      </c>
      <c r="S141" s="153">
        <f t="shared" si="80"/>
        <v>0</v>
      </c>
      <c r="T141" s="153">
        <f t="shared" si="80"/>
        <v>0</v>
      </c>
      <c r="U141" s="153">
        <f t="shared" si="80"/>
        <v>0</v>
      </c>
      <c r="V141" s="153">
        <f t="shared" ref="V141:AI141" si="81">V142</f>
        <v>0</v>
      </c>
      <c r="W141" s="153">
        <f t="shared" si="81"/>
        <v>0</v>
      </c>
      <c r="X141" s="153">
        <f t="shared" si="81"/>
        <v>0</v>
      </c>
      <c r="Y141" s="153">
        <f t="shared" si="81"/>
        <v>0</v>
      </c>
      <c r="Z141" s="153">
        <f t="shared" si="81"/>
        <v>0</v>
      </c>
      <c r="AA141" s="153">
        <f t="shared" si="81"/>
        <v>0</v>
      </c>
      <c r="AB141" s="153">
        <f t="shared" si="81"/>
        <v>0</v>
      </c>
      <c r="AC141" s="153">
        <f t="shared" si="81"/>
        <v>0</v>
      </c>
      <c r="AD141" s="153">
        <f t="shared" si="81"/>
        <v>0</v>
      </c>
      <c r="AE141" s="153">
        <f t="shared" si="81"/>
        <v>0</v>
      </c>
      <c r="AF141" s="153">
        <f t="shared" si="81"/>
        <v>0</v>
      </c>
      <c r="AG141" s="153">
        <f t="shared" si="81"/>
        <v>0</v>
      </c>
      <c r="AH141" s="153">
        <f t="shared" si="81"/>
        <v>0</v>
      </c>
      <c r="AI141" s="191"/>
      <c r="AJ141" s="191"/>
      <c r="AK141" s="191"/>
      <c r="AL141" s="191"/>
      <c r="AM141" s="191"/>
      <c r="AN141" s="191"/>
      <c r="AO141" s="191"/>
      <c r="AP141" s="191"/>
      <c r="AQ141" s="191"/>
    </row>
    <row r="142" s="120" customFormat="1" ht="30" customHeight="1" spans="1:43">
      <c r="A142" s="134" t="s">
        <v>55</v>
      </c>
      <c r="B142" s="133" t="s">
        <v>572</v>
      </c>
      <c r="C142" s="133"/>
      <c r="D142" s="133"/>
      <c r="E142" s="133"/>
      <c r="F142" s="133"/>
      <c r="G142" s="133"/>
      <c r="H142" s="133"/>
      <c r="I142" s="133"/>
      <c r="J142" s="133"/>
      <c r="K142" s="191"/>
      <c r="L142" s="191"/>
      <c r="M142" s="191"/>
      <c r="N142" s="191"/>
      <c r="O142" s="191"/>
      <c r="P142" s="153"/>
      <c r="Q142" s="153"/>
      <c r="R142" s="153"/>
      <c r="S142" s="153"/>
      <c r="T142" s="153"/>
      <c r="U142" s="153"/>
      <c r="V142" s="153"/>
      <c r="W142" s="153"/>
      <c r="X142" s="153"/>
      <c r="Y142" s="153"/>
      <c r="Z142" s="153"/>
      <c r="AA142" s="153"/>
      <c r="AB142" s="153"/>
      <c r="AC142" s="153"/>
      <c r="AD142" s="153"/>
      <c r="AE142" s="153"/>
      <c r="AF142" s="153"/>
      <c r="AG142" s="153"/>
      <c r="AH142" s="153"/>
      <c r="AI142" s="191"/>
      <c r="AJ142" s="191"/>
      <c r="AK142" s="191"/>
      <c r="AL142" s="191"/>
      <c r="AM142" s="191"/>
      <c r="AN142" s="191"/>
      <c r="AO142" s="191"/>
      <c r="AP142" s="191"/>
      <c r="AQ142" s="191"/>
    </row>
    <row r="143" s="120" customFormat="1" ht="30" customHeight="1" spans="1:43">
      <c r="A143" s="188" t="s">
        <v>53</v>
      </c>
      <c r="B143" s="133" t="s">
        <v>573</v>
      </c>
      <c r="C143" s="133"/>
      <c r="D143" s="133"/>
      <c r="E143" s="133"/>
      <c r="F143" s="133"/>
      <c r="G143" s="133"/>
      <c r="H143" s="133"/>
      <c r="I143" s="133"/>
      <c r="J143" s="133"/>
      <c r="K143" s="191"/>
      <c r="L143" s="191"/>
      <c r="M143" s="191"/>
      <c r="N143" s="191">
        <f t="shared" ref="N143:U143" si="82">N144</f>
        <v>1116.6</v>
      </c>
      <c r="O143" s="191">
        <f t="shared" si="82"/>
        <v>1116.6</v>
      </c>
      <c r="P143" s="153">
        <f t="shared" si="82"/>
        <v>1116.6</v>
      </c>
      <c r="Q143" s="153">
        <f t="shared" si="82"/>
        <v>1116.6</v>
      </c>
      <c r="R143" s="153">
        <f t="shared" si="82"/>
        <v>0</v>
      </c>
      <c r="S143" s="153">
        <f t="shared" si="82"/>
        <v>0</v>
      </c>
      <c r="T143" s="153">
        <f t="shared" si="82"/>
        <v>0</v>
      </c>
      <c r="U143" s="153">
        <f t="shared" si="82"/>
        <v>0</v>
      </c>
      <c r="V143" s="153">
        <f t="shared" ref="V143:AI143" si="83">V144</f>
        <v>0</v>
      </c>
      <c r="W143" s="153">
        <f t="shared" si="83"/>
        <v>0</v>
      </c>
      <c r="X143" s="153">
        <f t="shared" si="83"/>
        <v>0</v>
      </c>
      <c r="Y143" s="153">
        <f t="shared" si="83"/>
        <v>0</v>
      </c>
      <c r="Z143" s="153">
        <f t="shared" si="83"/>
        <v>0</v>
      </c>
      <c r="AA143" s="153">
        <f t="shared" si="83"/>
        <v>0</v>
      </c>
      <c r="AB143" s="153">
        <f t="shared" si="83"/>
        <v>0</v>
      </c>
      <c r="AC143" s="153">
        <f t="shared" si="83"/>
        <v>0</v>
      </c>
      <c r="AD143" s="153">
        <f t="shared" si="83"/>
        <v>0</v>
      </c>
      <c r="AE143" s="153">
        <f t="shared" si="83"/>
        <v>0</v>
      </c>
      <c r="AF143" s="153">
        <f t="shared" si="83"/>
        <v>0</v>
      </c>
      <c r="AG143" s="153">
        <f t="shared" si="83"/>
        <v>0</v>
      </c>
      <c r="AH143" s="153">
        <f t="shared" si="83"/>
        <v>0</v>
      </c>
      <c r="AI143" s="191"/>
      <c r="AJ143" s="191"/>
      <c r="AK143" s="191"/>
      <c r="AL143" s="191"/>
      <c r="AM143" s="191"/>
      <c r="AN143" s="191"/>
      <c r="AO143" s="191"/>
      <c r="AP143" s="191"/>
      <c r="AQ143" s="191"/>
    </row>
    <row r="144" s="120" customFormat="1" ht="30" customHeight="1" spans="1:43">
      <c r="A144" s="134" t="s">
        <v>55</v>
      </c>
      <c r="B144" s="133" t="s">
        <v>574</v>
      </c>
      <c r="C144" s="133"/>
      <c r="D144" s="133"/>
      <c r="E144" s="133"/>
      <c r="F144" s="133"/>
      <c r="G144" s="133"/>
      <c r="H144" s="133"/>
      <c r="I144" s="133"/>
      <c r="J144" s="133"/>
      <c r="K144" s="191">
        <f t="shared" ref="K144:U144" si="84">SUM(K145)</f>
        <v>3722</v>
      </c>
      <c r="L144" s="191">
        <f t="shared" si="84"/>
        <v>3453</v>
      </c>
      <c r="M144" s="191">
        <f t="shared" si="84"/>
        <v>3722</v>
      </c>
      <c r="N144" s="191">
        <f t="shared" si="84"/>
        <v>1116.6</v>
      </c>
      <c r="O144" s="191">
        <f t="shared" si="84"/>
        <v>1116.6</v>
      </c>
      <c r="P144" s="153">
        <f t="shared" si="84"/>
        <v>1116.6</v>
      </c>
      <c r="Q144" s="153">
        <f t="shared" si="84"/>
        <v>1116.6</v>
      </c>
      <c r="R144" s="153">
        <f t="shared" si="84"/>
        <v>0</v>
      </c>
      <c r="S144" s="153">
        <f t="shared" si="84"/>
        <v>0</v>
      </c>
      <c r="T144" s="153">
        <f t="shared" si="84"/>
        <v>0</v>
      </c>
      <c r="U144" s="153">
        <f t="shared" si="84"/>
        <v>0</v>
      </c>
      <c r="V144" s="153">
        <f t="shared" ref="V144:AI144" si="85">SUM(V145)</f>
        <v>0</v>
      </c>
      <c r="W144" s="153">
        <f t="shared" si="85"/>
        <v>0</v>
      </c>
      <c r="X144" s="153">
        <f t="shared" si="85"/>
        <v>0</v>
      </c>
      <c r="Y144" s="153">
        <f t="shared" si="85"/>
        <v>0</v>
      </c>
      <c r="Z144" s="153">
        <f t="shared" si="85"/>
        <v>0</v>
      </c>
      <c r="AA144" s="153">
        <f t="shared" si="85"/>
        <v>0</v>
      </c>
      <c r="AB144" s="153">
        <f t="shared" si="85"/>
        <v>0</v>
      </c>
      <c r="AC144" s="153">
        <f t="shared" si="85"/>
        <v>0</v>
      </c>
      <c r="AD144" s="153">
        <f t="shared" si="85"/>
        <v>0</v>
      </c>
      <c r="AE144" s="153">
        <f t="shared" si="85"/>
        <v>0</v>
      </c>
      <c r="AF144" s="153">
        <f t="shared" si="85"/>
        <v>0</v>
      </c>
      <c r="AG144" s="153">
        <f t="shared" si="85"/>
        <v>0</v>
      </c>
      <c r="AH144" s="153">
        <f t="shared" si="85"/>
        <v>0</v>
      </c>
      <c r="AI144" s="191"/>
      <c r="AJ144" s="191"/>
      <c r="AK144" s="191"/>
      <c r="AL144" s="191"/>
      <c r="AM144" s="191"/>
      <c r="AN144" s="191"/>
      <c r="AO144" s="191"/>
      <c r="AP144" s="191"/>
      <c r="AQ144" s="191"/>
    </row>
    <row r="145" s="109" customFormat="1" ht="177" customHeight="1" spans="1:43">
      <c r="A145" s="135">
        <f>SUBTOTAL(103,$D$10:D145)</f>
        <v>58</v>
      </c>
      <c r="B145" s="136" t="s">
        <v>575</v>
      </c>
      <c r="C145" s="136" t="s">
        <v>58</v>
      </c>
      <c r="D145" s="136" t="s">
        <v>576</v>
      </c>
      <c r="E145" s="136" t="s">
        <v>577</v>
      </c>
      <c r="F145" s="136" t="s">
        <v>578</v>
      </c>
      <c r="G145" s="135" t="s">
        <v>62</v>
      </c>
      <c r="H145" s="135" t="s">
        <v>387</v>
      </c>
      <c r="I145" s="136" t="s">
        <v>388</v>
      </c>
      <c r="J145" s="136" t="s">
        <v>579</v>
      </c>
      <c r="K145" s="138">
        <v>3722</v>
      </c>
      <c r="L145" s="138">
        <v>3453</v>
      </c>
      <c r="M145" s="138">
        <v>3722</v>
      </c>
      <c r="N145" s="144">
        <v>1116.6</v>
      </c>
      <c r="O145" s="144">
        <f>Q145+R145+T145+U145+V145+W145+Y145+AA145+AB145+AD145+AE145</f>
        <v>1116.6</v>
      </c>
      <c r="P145" s="138">
        <f>Q145+R145+S145+T145+U145+V145+W145+X145+Y145+Z145</f>
        <v>1116.6</v>
      </c>
      <c r="Q145" s="138">
        <v>1116.6</v>
      </c>
      <c r="R145" s="138"/>
      <c r="S145" s="138"/>
      <c r="T145" s="138"/>
      <c r="U145" s="138"/>
      <c r="V145" s="138"/>
      <c r="W145" s="138"/>
      <c r="X145" s="138"/>
      <c r="Y145" s="138"/>
      <c r="Z145" s="138"/>
      <c r="AA145" s="138"/>
      <c r="AB145" s="138"/>
      <c r="AC145" s="138"/>
      <c r="AD145" s="138"/>
      <c r="AE145" s="138"/>
      <c r="AF145" s="138"/>
      <c r="AG145" s="138"/>
      <c r="AH145" s="138"/>
      <c r="AI145" s="138" t="s">
        <v>580</v>
      </c>
      <c r="AJ145" s="144" t="s">
        <v>581</v>
      </c>
      <c r="AK145" s="138" t="s">
        <v>580</v>
      </c>
      <c r="AL145" s="144" t="s">
        <v>581</v>
      </c>
      <c r="AM145" s="157" t="s">
        <v>582</v>
      </c>
      <c r="AN145" s="162" t="s">
        <v>583</v>
      </c>
      <c r="AO145" s="138" t="s">
        <v>135</v>
      </c>
      <c r="AP145" s="138" t="s">
        <v>136</v>
      </c>
      <c r="AQ145" s="139"/>
    </row>
    <row r="146" s="120" customFormat="1" ht="30" customHeight="1" spans="1:43">
      <c r="A146" s="188" t="s">
        <v>53</v>
      </c>
      <c r="B146" s="133" t="s">
        <v>584</v>
      </c>
      <c r="C146" s="133"/>
      <c r="D146" s="133"/>
      <c r="E146" s="133"/>
      <c r="F146" s="133"/>
      <c r="G146" s="133"/>
      <c r="H146" s="133"/>
      <c r="I146" s="133"/>
      <c r="J146" s="133"/>
      <c r="K146" s="191"/>
      <c r="L146" s="191"/>
      <c r="M146" s="191"/>
      <c r="N146" s="191">
        <f t="shared" ref="N146:U146" si="86">N147</f>
        <v>0</v>
      </c>
      <c r="O146" s="191">
        <f t="shared" si="86"/>
        <v>0</v>
      </c>
      <c r="P146" s="153">
        <f t="shared" si="86"/>
        <v>0</v>
      </c>
      <c r="Q146" s="153">
        <f t="shared" si="86"/>
        <v>0</v>
      </c>
      <c r="R146" s="153">
        <f t="shared" si="86"/>
        <v>0</v>
      </c>
      <c r="S146" s="153">
        <f t="shared" si="86"/>
        <v>0</v>
      </c>
      <c r="T146" s="153">
        <f t="shared" si="86"/>
        <v>0</v>
      </c>
      <c r="U146" s="153">
        <f t="shared" si="86"/>
        <v>0</v>
      </c>
      <c r="V146" s="153">
        <f t="shared" ref="V146:AI146" si="87">V147</f>
        <v>0</v>
      </c>
      <c r="W146" s="153">
        <f t="shared" si="87"/>
        <v>0</v>
      </c>
      <c r="X146" s="153">
        <f t="shared" si="87"/>
        <v>0</v>
      </c>
      <c r="Y146" s="153">
        <f t="shared" si="87"/>
        <v>0</v>
      </c>
      <c r="Z146" s="153">
        <f t="shared" si="87"/>
        <v>0</v>
      </c>
      <c r="AA146" s="153">
        <f t="shared" si="87"/>
        <v>0</v>
      </c>
      <c r="AB146" s="153">
        <f t="shared" si="87"/>
        <v>0</v>
      </c>
      <c r="AC146" s="153">
        <f t="shared" si="87"/>
        <v>0</v>
      </c>
      <c r="AD146" s="153">
        <f t="shared" si="87"/>
        <v>0</v>
      </c>
      <c r="AE146" s="153">
        <f t="shared" si="87"/>
        <v>0</v>
      </c>
      <c r="AF146" s="153">
        <f t="shared" si="87"/>
        <v>0</v>
      </c>
      <c r="AG146" s="153">
        <f t="shared" si="87"/>
        <v>0</v>
      </c>
      <c r="AH146" s="153">
        <f t="shared" si="87"/>
        <v>0</v>
      </c>
      <c r="AI146" s="191"/>
      <c r="AJ146" s="191"/>
      <c r="AK146" s="191"/>
      <c r="AL146" s="191"/>
      <c r="AM146" s="191"/>
      <c r="AN146" s="191"/>
      <c r="AO146" s="191"/>
      <c r="AP146" s="191"/>
      <c r="AQ146" s="191"/>
    </row>
    <row r="147" s="120" customFormat="1" ht="30" customHeight="1" spans="1:43">
      <c r="A147" s="134" t="s">
        <v>55</v>
      </c>
      <c r="B147" s="133" t="s">
        <v>585</v>
      </c>
      <c r="C147" s="133"/>
      <c r="D147" s="133"/>
      <c r="E147" s="133"/>
      <c r="F147" s="133"/>
      <c r="G147" s="133"/>
      <c r="H147" s="133"/>
      <c r="I147" s="133"/>
      <c r="J147" s="133"/>
      <c r="K147" s="191"/>
      <c r="L147" s="191"/>
      <c r="M147" s="191"/>
      <c r="N147" s="191"/>
      <c r="O147" s="191"/>
      <c r="P147" s="153"/>
      <c r="Q147" s="153"/>
      <c r="R147" s="153"/>
      <c r="S147" s="153"/>
      <c r="T147" s="153"/>
      <c r="U147" s="153"/>
      <c r="V147" s="153"/>
      <c r="W147" s="153"/>
      <c r="X147" s="153"/>
      <c r="Y147" s="153"/>
      <c r="Z147" s="153"/>
      <c r="AA147" s="153"/>
      <c r="AB147" s="153"/>
      <c r="AC147" s="153"/>
      <c r="AD147" s="153"/>
      <c r="AE147" s="153"/>
      <c r="AF147" s="153"/>
      <c r="AG147" s="153"/>
      <c r="AH147" s="153"/>
      <c r="AI147" s="191"/>
      <c r="AJ147" s="191"/>
      <c r="AK147" s="191"/>
      <c r="AL147" s="191"/>
      <c r="AM147" s="191"/>
      <c r="AN147" s="191"/>
      <c r="AO147" s="191"/>
      <c r="AP147" s="191"/>
      <c r="AQ147" s="191"/>
    </row>
    <row r="148" s="120" customFormat="1" ht="30" customHeight="1" spans="1:43">
      <c r="A148" s="132" t="s">
        <v>51</v>
      </c>
      <c r="B148" s="133" t="s">
        <v>586</v>
      </c>
      <c r="C148" s="133"/>
      <c r="D148" s="133"/>
      <c r="E148" s="133"/>
      <c r="F148" s="133"/>
      <c r="G148" s="133"/>
      <c r="H148" s="133"/>
      <c r="I148" s="133"/>
      <c r="J148" s="133"/>
      <c r="K148" s="191"/>
      <c r="L148" s="191"/>
      <c r="M148" s="191"/>
      <c r="N148" s="191">
        <f t="shared" ref="N148:U148" si="88">N149</f>
        <v>0</v>
      </c>
      <c r="O148" s="191">
        <f t="shared" si="88"/>
        <v>0</v>
      </c>
      <c r="P148" s="153">
        <f t="shared" si="88"/>
        <v>0</v>
      </c>
      <c r="Q148" s="153">
        <f t="shared" si="88"/>
        <v>0</v>
      </c>
      <c r="R148" s="153">
        <f t="shared" si="88"/>
        <v>0</v>
      </c>
      <c r="S148" s="153">
        <f t="shared" si="88"/>
        <v>0</v>
      </c>
      <c r="T148" s="153">
        <f t="shared" si="88"/>
        <v>0</v>
      </c>
      <c r="U148" s="153">
        <f t="shared" si="88"/>
        <v>0</v>
      </c>
      <c r="V148" s="153">
        <f t="shared" ref="V148:AI148" si="89">V149</f>
        <v>0</v>
      </c>
      <c r="W148" s="153">
        <f t="shared" si="89"/>
        <v>0</v>
      </c>
      <c r="X148" s="153">
        <f t="shared" si="89"/>
        <v>0</v>
      </c>
      <c r="Y148" s="153">
        <f t="shared" si="89"/>
        <v>0</v>
      </c>
      <c r="Z148" s="153">
        <f t="shared" si="89"/>
        <v>0</v>
      </c>
      <c r="AA148" s="153">
        <f t="shared" si="89"/>
        <v>0</v>
      </c>
      <c r="AB148" s="153">
        <f t="shared" si="89"/>
        <v>0</v>
      </c>
      <c r="AC148" s="153">
        <f t="shared" si="89"/>
        <v>0</v>
      </c>
      <c r="AD148" s="153">
        <f t="shared" si="89"/>
        <v>0</v>
      </c>
      <c r="AE148" s="153">
        <f t="shared" si="89"/>
        <v>0</v>
      </c>
      <c r="AF148" s="153">
        <f t="shared" si="89"/>
        <v>0</v>
      </c>
      <c r="AG148" s="153">
        <f t="shared" si="89"/>
        <v>0</v>
      </c>
      <c r="AH148" s="153">
        <f t="shared" si="89"/>
        <v>0</v>
      </c>
      <c r="AI148" s="191"/>
      <c r="AJ148" s="191"/>
      <c r="AK148" s="191"/>
      <c r="AL148" s="191"/>
      <c r="AM148" s="191"/>
      <c r="AN148" s="191"/>
      <c r="AO148" s="191"/>
      <c r="AP148" s="191"/>
      <c r="AQ148" s="191"/>
    </row>
    <row r="149" s="120" customFormat="1" ht="30" customHeight="1" spans="1:43">
      <c r="A149" s="132" t="s">
        <v>53</v>
      </c>
      <c r="B149" s="133" t="s">
        <v>586</v>
      </c>
      <c r="C149" s="133"/>
      <c r="D149" s="133"/>
      <c r="E149" s="133"/>
      <c r="F149" s="133"/>
      <c r="G149" s="133"/>
      <c r="H149" s="133"/>
      <c r="I149" s="133"/>
      <c r="J149" s="133"/>
      <c r="K149" s="191"/>
      <c r="L149" s="191"/>
      <c r="M149" s="191"/>
      <c r="N149" s="191">
        <f t="shared" ref="N149:U149" si="90">N150</f>
        <v>0</v>
      </c>
      <c r="O149" s="191">
        <f t="shared" si="90"/>
        <v>0</v>
      </c>
      <c r="P149" s="153">
        <f t="shared" si="90"/>
        <v>0</v>
      </c>
      <c r="Q149" s="153">
        <f t="shared" si="90"/>
        <v>0</v>
      </c>
      <c r="R149" s="153">
        <f t="shared" si="90"/>
        <v>0</v>
      </c>
      <c r="S149" s="153">
        <f t="shared" si="90"/>
        <v>0</v>
      </c>
      <c r="T149" s="153">
        <f t="shared" si="90"/>
        <v>0</v>
      </c>
      <c r="U149" s="153">
        <f t="shared" si="90"/>
        <v>0</v>
      </c>
      <c r="V149" s="153">
        <f t="shared" ref="V149:AI149" si="91">V150</f>
        <v>0</v>
      </c>
      <c r="W149" s="153">
        <f t="shared" si="91"/>
        <v>0</v>
      </c>
      <c r="X149" s="153">
        <f t="shared" si="91"/>
        <v>0</v>
      </c>
      <c r="Y149" s="153">
        <f t="shared" si="91"/>
        <v>0</v>
      </c>
      <c r="Z149" s="153">
        <f t="shared" si="91"/>
        <v>0</v>
      </c>
      <c r="AA149" s="153">
        <f t="shared" si="91"/>
        <v>0</v>
      </c>
      <c r="AB149" s="153">
        <f t="shared" si="91"/>
        <v>0</v>
      </c>
      <c r="AC149" s="153">
        <f t="shared" si="91"/>
        <v>0</v>
      </c>
      <c r="AD149" s="153">
        <f t="shared" si="91"/>
        <v>0</v>
      </c>
      <c r="AE149" s="153">
        <f t="shared" si="91"/>
        <v>0</v>
      </c>
      <c r="AF149" s="153">
        <f t="shared" si="91"/>
        <v>0</v>
      </c>
      <c r="AG149" s="153">
        <f t="shared" si="91"/>
        <v>0</v>
      </c>
      <c r="AH149" s="153">
        <f t="shared" si="91"/>
        <v>0</v>
      </c>
      <c r="AI149" s="191"/>
      <c r="AJ149" s="191"/>
      <c r="AK149" s="191"/>
      <c r="AL149" s="191"/>
      <c r="AM149" s="191"/>
      <c r="AN149" s="191"/>
      <c r="AO149" s="191"/>
      <c r="AP149" s="191"/>
      <c r="AQ149" s="191"/>
    </row>
    <row r="150" s="120" customFormat="1" ht="30" customHeight="1" spans="1:43">
      <c r="A150" s="132" t="s">
        <v>55</v>
      </c>
      <c r="B150" s="133" t="s">
        <v>586</v>
      </c>
      <c r="C150" s="133"/>
      <c r="D150" s="133"/>
      <c r="E150" s="133"/>
      <c r="F150" s="133"/>
      <c r="G150" s="133"/>
      <c r="H150" s="133"/>
      <c r="I150" s="133"/>
      <c r="J150" s="133"/>
      <c r="K150" s="191"/>
      <c r="L150" s="191"/>
      <c r="M150" s="191"/>
      <c r="N150" s="191"/>
      <c r="O150" s="191"/>
      <c r="P150" s="153"/>
      <c r="Q150" s="153"/>
      <c r="R150" s="153"/>
      <c r="S150" s="153"/>
      <c r="T150" s="153"/>
      <c r="U150" s="153"/>
      <c r="V150" s="153"/>
      <c r="W150" s="153"/>
      <c r="X150" s="153"/>
      <c r="Y150" s="153"/>
      <c r="Z150" s="153"/>
      <c r="AA150" s="153"/>
      <c r="AB150" s="153"/>
      <c r="AC150" s="153"/>
      <c r="AD150" s="153"/>
      <c r="AE150" s="153"/>
      <c r="AF150" s="153"/>
      <c r="AG150" s="153"/>
      <c r="AH150" s="153"/>
      <c r="AI150" s="191"/>
      <c r="AJ150" s="191"/>
      <c r="AK150" s="191"/>
      <c r="AL150" s="191"/>
      <c r="AM150" s="191"/>
      <c r="AN150" s="191"/>
      <c r="AO150" s="191"/>
      <c r="AP150" s="191"/>
      <c r="AQ150" s="191"/>
    </row>
    <row r="151" s="120" customFormat="1" ht="30" customHeight="1" spans="1:43">
      <c r="A151" s="132" t="s">
        <v>51</v>
      </c>
      <c r="B151" s="133" t="s">
        <v>587</v>
      </c>
      <c r="C151" s="133"/>
      <c r="D151" s="133"/>
      <c r="E151" s="133"/>
      <c r="F151" s="133"/>
      <c r="G151" s="133"/>
      <c r="H151" s="133"/>
      <c r="I151" s="133"/>
      <c r="J151" s="133"/>
      <c r="K151" s="191"/>
      <c r="L151" s="191"/>
      <c r="M151" s="191"/>
      <c r="N151" s="191">
        <f t="shared" ref="N151:U151" si="92">N152</f>
        <v>73.72</v>
      </c>
      <c r="O151" s="191">
        <f t="shared" si="92"/>
        <v>73.72</v>
      </c>
      <c r="P151" s="153">
        <f t="shared" si="92"/>
        <v>73.72</v>
      </c>
      <c r="Q151" s="153">
        <f t="shared" si="92"/>
        <v>0</v>
      </c>
      <c r="R151" s="153">
        <f t="shared" si="92"/>
        <v>0</v>
      </c>
      <c r="S151" s="153">
        <f t="shared" si="92"/>
        <v>0</v>
      </c>
      <c r="T151" s="153">
        <f t="shared" si="92"/>
        <v>0</v>
      </c>
      <c r="U151" s="153">
        <f t="shared" si="92"/>
        <v>0</v>
      </c>
      <c r="V151" s="153">
        <f t="shared" ref="V151:AI151" si="93">V152</f>
        <v>0</v>
      </c>
      <c r="W151" s="153">
        <f t="shared" si="93"/>
        <v>73.72</v>
      </c>
      <c r="X151" s="153">
        <f t="shared" si="93"/>
        <v>0</v>
      </c>
      <c r="Y151" s="153">
        <f t="shared" si="93"/>
        <v>0</v>
      </c>
      <c r="Z151" s="153">
        <f t="shared" si="93"/>
        <v>0</v>
      </c>
      <c r="AA151" s="153">
        <f t="shared" si="93"/>
        <v>0</v>
      </c>
      <c r="AB151" s="153">
        <f t="shared" si="93"/>
        <v>0</v>
      </c>
      <c r="AC151" s="153">
        <f t="shared" si="93"/>
        <v>0</v>
      </c>
      <c r="AD151" s="153">
        <f t="shared" si="93"/>
        <v>0</v>
      </c>
      <c r="AE151" s="153">
        <f t="shared" si="93"/>
        <v>0</v>
      </c>
      <c r="AF151" s="153">
        <f t="shared" si="93"/>
        <v>0</v>
      </c>
      <c r="AG151" s="153">
        <f t="shared" si="93"/>
        <v>0</v>
      </c>
      <c r="AH151" s="153">
        <f t="shared" si="93"/>
        <v>0</v>
      </c>
      <c r="AI151" s="191"/>
      <c r="AJ151" s="191"/>
      <c r="AK151" s="191"/>
      <c r="AL151" s="191"/>
      <c r="AM151" s="191"/>
      <c r="AN151" s="191"/>
      <c r="AO151" s="191"/>
      <c r="AP151" s="191"/>
      <c r="AQ151" s="191"/>
    </row>
    <row r="152" s="120" customFormat="1" ht="30" customHeight="1" spans="1:43">
      <c r="A152" s="132" t="s">
        <v>53</v>
      </c>
      <c r="B152" s="133" t="s">
        <v>587</v>
      </c>
      <c r="C152" s="133"/>
      <c r="D152" s="133"/>
      <c r="E152" s="133"/>
      <c r="F152" s="133"/>
      <c r="G152" s="133"/>
      <c r="H152" s="133"/>
      <c r="I152" s="133"/>
      <c r="J152" s="133"/>
      <c r="K152" s="191"/>
      <c r="L152" s="191"/>
      <c r="M152" s="191"/>
      <c r="N152" s="191">
        <f t="shared" ref="N152:U152" si="94">N153+N154+N156</f>
        <v>73.72</v>
      </c>
      <c r="O152" s="191">
        <f t="shared" si="94"/>
        <v>73.72</v>
      </c>
      <c r="P152" s="153">
        <f t="shared" si="94"/>
        <v>73.72</v>
      </c>
      <c r="Q152" s="153">
        <f t="shared" si="94"/>
        <v>0</v>
      </c>
      <c r="R152" s="153">
        <f t="shared" si="94"/>
        <v>0</v>
      </c>
      <c r="S152" s="153">
        <f t="shared" si="94"/>
        <v>0</v>
      </c>
      <c r="T152" s="153">
        <f t="shared" si="94"/>
        <v>0</v>
      </c>
      <c r="U152" s="153">
        <f t="shared" si="94"/>
        <v>0</v>
      </c>
      <c r="V152" s="153">
        <f t="shared" ref="V152:AI152" si="95">V153+V154+V156</f>
        <v>0</v>
      </c>
      <c r="W152" s="153">
        <f t="shared" si="95"/>
        <v>73.72</v>
      </c>
      <c r="X152" s="153">
        <f t="shared" si="95"/>
        <v>0</v>
      </c>
      <c r="Y152" s="153">
        <f t="shared" si="95"/>
        <v>0</v>
      </c>
      <c r="Z152" s="153">
        <f t="shared" si="95"/>
        <v>0</v>
      </c>
      <c r="AA152" s="153">
        <f t="shared" si="95"/>
        <v>0</v>
      </c>
      <c r="AB152" s="153">
        <f t="shared" si="95"/>
        <v>0</v>
      </c>
      <c r="AC152" s="153">
        <f t="shared" si="95"/>
        <v>0</v>
      </c>
      <c r="AD152" s="153">
        <f t="shared" si="95"/>
        <v>0</v>
      </c>
      <c r="AE152" s="153">
        <f t="shared" si="95"/>
        <v>0</v>
      </c>
      <c r="AF152" s="153">
        <f t="shared" si="95"/>
        <v>0</v>
      </c>
      <c r="AG152" s="153">
        <f t="shared" si="95"/>
        <v>0</v>
      </c>
      <c r="AH152" s="153">
        <f t="shared" si="95"/>
        <v>0</v>
      </c>
      <c r="AI152" s="191"/>
      <c r="AJ152" s="191"/>
      <c r="AK152" s="191"/>
      <c r="AL152" s="191"/>
      <c r="AM152" s="191"/>
      <c r="AN152" s="191"/>
      <c r="AO152" s="191"/>
      <c r="AP152" s="191"/>
      <c r="AQ152" s="191"/>
    </row>
    <row r="153" s="120" customFormat="1" ht="30" customHeight="1" spans="1:43">
      <c r="A153" s="134" t="s">
        <v>55</v>
      </c>
      <c r="B153" s="133" t="s">
        <v>588</v>
      </c>
      <c r="C153" s="133"/>
      <c r="D153" s="133"/>
      <c r="E153" s="133"/>
      <c r="F153" s="133"/>
      <c r="G153" s="133"/>
      <c r="H153" s="133"/>
      <c r="I153" s="133"/>
      <c r="J153" s="133"/>
      <c r="K153" s="191"/>
      <c r="L153" s="191"/>
      <c r="M153" s="191"/>
      <c r="N153" s="191"/>
      <c r="O153" s="191"/>
      <c r="P153" s="153"/>
      <c r="Q153" s="153"/>
      <c r="R153" s="153"/>
      <c r="S153" s="153"/>
      <c r="T153" s="153"/>
      <c r="U153" s="153"/>
      <c r="V153" s="153"/>
      <c r="W153" s="153"/>
      <c r="X153" s="153"/>
      <c r="Y153" s="153"/>
      <c r="Z153" s="153"/>
      <c r="AA153" s="153"/>
      <c r="AB153" s="153"/>
      <c r="AC153" s="153"/>
      <c r="AD153" s="153"/>
      <c r="AE153" s="153"/>
      <c r="AF153" s="153"/>
      <c r="AG153" s="153"/>
      <c r="AH153" s="153"/>
      <c r="AI153" s="191"/>
      <c r="AJ153" s="191"/>
      <c r="AK153" s="191"/>
      <c r="AL153" s="191"/>
      <c r="AM153" s="191"/>
      <c r="AN153" s="191"/>
      <c r="AO153" s="191"/>
      <c r="AP153" s="191"/>
      <c r="AQ153" s="191"/>
    </row>
    <row r="154" s="120" customFormat="1" ht="30" customHeight="1" spans="1:43">
      <c r="A154" s="134" t="s">
        <v>55</v>
      </c>
      <c r="B154" s="133" t="s">
        <v>589</v>
      </c>
      <c r="C154" s="133"/>
      <c r="D154" s="133"/>
      <c r="E154" s="133"/>
      <c r="F154" s="133"/>
      <c r="G154" s="133"/>
      <c r="H154" s="133"/>
      <c r="I154" s="133"/>
      <c r="J154" s="133"/>
      <c r="K154" s="191">
        <f t="shared" ref="K154:U154" si="96">SUM(K155)</f>
        <v>7021</v>
      </c>
      <c r="L154" s="191">
        <f t="shared" si="96"/>
        <v>7021</v>
      </c>
      <c r="M154" s="191">
        <f t="shared" si="96"/>
        <v>29155</v>
      </c>
      <c r="N154" s="191">
        <f t="shared" si="96"/>
        <v>73.72</v>
      </c>
      <c r="O154" s="191">
        <f t="shared" si="96"/>
        <v>73.72</v>
      </c>
      <c r="P154" s="153">
        <f t="shared" si="96"/>
        <v>73.72</v>
      </c>
      <c r="Q154" s="153">
        <f t="shared" si="96"/>
        <v>0</v>
      </c>
      <c r="R154" s="153">
        <f t="shared" si="96"/>
        <v>0</v>
      </c>
      <c r="S154" s="153">
        <f t="shared" si="96"/>
        <v>0</v>
      </c>
      <c r="T154" s="153">
        <f t="shared" si="96"/>
        <v>0</v>
      </c>
      <c r="U154" s="153">
        <f t="shared" si="96"/>
        <v>0</v>
      </c>
      <c r="V154" s="153">
        <f t="shared" ref="V154:AI154" si="97">SUM(V155)</f>
        <v>0</v>
      </c>
      <c r="W154" s="153">
        <f t="shared" si="97"/>
        <v>73.72</v>
      </c>
      <c r="X154" s="153">
        <f t="shared" si="97"/>
        <v>0</v>
      </c>
      <c r="Y154" s="153">
        <f t="shared" si="97"/>
        <v>0</v>
      </c>
      <c r="Z154" s="153">
        <f t="shared" si="97"/>
        <v>0</v>
      </c>
      <c r="AA154" s="153">
        <f t="shared" si="97"/>
        <v>0</v>
      </c>
      <c r="AB154" s="153">
        <f t="shared" si="97"/>
        <v>0</v>
      </c>
      <c r="AC154" s="153">
        <f t="shared" si="97"/>
        <v>0</v>
      </c>
      <c r="AD154" s="153">
        <f t="shared" si="97"/>
        <v>0</v>
      </c>
      <c r="AE154" s="153">
        <f t="shared" si="97"/>
        <v>0</v>
      </c>
      <c r="AF154" s="153">
        <f t="shared" si="97"/>
        <v>0</v>
      </c>
      <c r="AG154" s="153">
        <f t="shared" si="97"/>
        <v>0</v>
      </c>
      <c r="AH154" s="153">
        <f t="shared" si="97"/>
        <v>0</v>
      </c>
      <c r="AI154" s="191"/>
      <c r="AJ154" s="191"/>
      <c r="AK154" s="191"/>
      <c r="AL154" s="191"/>
      <c r="AM154" s="191"/>
      <c r="AN154" s="191"/>
      <c r="AO154" s="191"/>
      <c r="AP154" s="191"/>
      <c r="AQ154" s="191"/>
    </row>
    <row r="155" s="109" customFormat="1" ht="196" customHeight="1" spans="1:43">
      <c r="A155" s="135">
        <f>SUBTOTAL(103,$D$10:D155)</f>
        <v>59</v>
      </c>
      <c r="B155" s="136" t="s">
        <v>590</v>
      </c>
      <c r="C155" s="136" t="s">
        <v>58</v>
      </c>
      <c r="D155" s="203" t="s">
        <v>591</v>
      </c>
      <c r="E155" s="203" t="s">
        <v>592</v>
      </c>
      <c r="F155" s="136" t="s">
        <v>593</v>
      </c>
      <c r="G155" s="135" t="s">
        <v>62</v>
      </c>
      <c r="H155" s="204" t="s">
        <v>387</v>
      </c>
      <c r="I155" s="136" t="s">
        <v>594</v>
      </c>
      <c r="J155" s="203" t="s">
        <v>595</v>
      </c>
      <c r="K155" s="138">
        <v>7021</v>
      </c>
      <c r="L155" s="138">
        <v>7021</v>
      </c>
      <c r="M155" s="138">
        <v>29155</v>
      </c>
      <c r="N155" s="144">
        <v>73.72</v>
      </c>
      <c r="O155" s="144">
        <f>Q155+R155+T155+U155+V155+W155+Y155+AA155+AB155+AD155+AE155</f>
        <v>73.72</v>
      </c>
      <c r="P155" s="138">
        <f>Q155+R155+S155+T155+U155+V155+W155+X155+Y155+Z155</f>
        <v>73.72</v>
      </c>
      <c r="Q155" s="138"/>
      <c r="R155" s="138"/>
      <c r="S155" s="138"/>
      <c r="T155" s="138"/>
      <c r="U155" s="138"/>
      <c r="V155" s="204"/>
      <c r="W155" s="204">
        <v>73.72</v>
      </c>
      <c r="X155" s="204"/>
      <c r="Y155" s="138"/>
      <c r="Z155" s="138"/>
      <c r="AA155" s="138"/>
      <c r="AB155" s="138"/>
      <c r="AC155" s="138"/>
      <c r="AD155" s="138"/>
      <c r="AE155" s="138"/>
      <c r="AF155" s="138"/>
      <c r="AG155" s="138"/>
      <c r="AH155" s="138"/>
      <c r="AI155" s="139" t="s">
        <v>495</v>
      </c>
      <c r="AJ155" s="139" t="s">
        <v>496</v>
      </c>
      <c r="AK155" s="139" t="s">
        <v>495</v>
      </c>
      <c r="AL155" s="139" t="s">
        <v>496</v>
      </c>
      <c r="AM155" s="205" t="s">
        <v>596</v>
      </c>
      <c r="AN155" s="205" t="s">
        <v>597</v>
      </c>
      <c r="AO155" s="138" t="s">
        <v>135</v>
      </c>
      <c r="AP155" s="138" t="s">
        <v>136</v>
      </c>
      <c r="AQ155" s="139"/>
    </row>
    <row r="156" s="120" customFormat="1" ht="30" customHeight="1" spans="1:43">
      <c r="A156" s="134" t="s">
        <v>51</v>
      </c>
      <c r="B156" s="133" t="s">
        <v>598</v>
      </c>
      <c r="C156" s="133" t="s">
        <v>598</v>
      </c>
      <c r="D156" s="133" t="s">
        <v>598</v>
      </c>
      <c r="E156" s="133" t="s">
        <v>598</v>
      </c>
      <c r="F156" s="133" t="s">
        <v>598</v>
      </c>
      <c r="G156" s="133" t="s">
        <v>598</v>
      </c>
      <c r="H156" s="133" t="s">
        <v>598</v>
      </c>
      <c r="I156" s="133" t="s">
        <v>598</v>
      </c>
      <c r="J156" s="133" t="s">
        <v>598</v>
      </c>
      <c r="K156" s="191"/>
      <c r="L156" s="191"/>
      <c r="M156" s="191"/>
      <c r="N156" s="191"/>
      <c r="O156" s="191"/>
      <c r="P156" s="153"/>
      <c r="Q156" s="153"/>
      <c r="R156" s="153"/>
      <c r="S156" s="153"/>
      <c r="T156" s="153"/>
      <c r="U156" s="153"/>
      <c r="V156" s="153"/>
      <c r="W156" s="153"/>
      <c r="X156" s="153"/>
      <c r="Y156" s="153"/>
      <c r="Z156" s="153"/>
      <c r="AA156" s="153"/>
      <c r="AB156" s="153"/>
      <c r="AC156" s="153"/>
      <c r="AD156" s="153"/>
      <c r="AE156" s="153"/>
      <c r="AF156" s="153"/>
      <c r="AG156" s="153"/>
      <c r="AH156" s="153"/>
      <c r="AI156" s="191"/>
      <c r="AJ156" s="191"/>
      <c r="AK156" s="191"/>
      <c r="AL156" s="191"/>
      <c r="AM156" s="191"/>
      <c r="AN156" s="191"/>
      <c r="AO156" s="191"/>
      <c r="AP156" s="191"/>
      <c r="AQ156" s="191"/>
    </row>
  </sheetData>
  <autoFilter ref="A6:AQ156">
    <extLst/>
  </autoFilter>
  <mergeCells count="129">
    <mergeCell ref="A1:D1"/>
    <mergeCell ref="A2:AN2"/>
    <mergeCell ref="L3:M3"/>
    <mergeCell ref="P3:AH3"/>
    <mergeCell ref="AI3:AL3"/>
    <mergeCell ref="Q4:Z4"/>
    <mergeCell ref="AA4:AC4"/>
    <mergeCell ref="B6:J6"/>
    <mergeCell ref="B7:J7"/>
    <mergeCell ref="B8:J8"/>
    <mergeCell ref="B9:J9"/>
    <mergeCell ref="B17:J17"/>
    <mergeCell ref="B27:J27"/>
    <mergeCell ref="B28:J28"/>
    <mergeCell ref="B31:J31"/>
    <mergeCell ref="B33:J33"/>
    <mergeCell ref="B34:J34"/>
    <mergeCell ref="B35:J35"/>
    <mergeCell ref="B36:J36"/>
    <mergeCell ref="B37:J37"/>
    <mergeCell ref="B39:J39"/>
    <mergeCell ref="B40:J40"/>
    <mergeCell ref="B41:J41"/>
    <mergeCell ref="B48:J48"/>
    <mergeCell ref="B54:J54"/>
    <mergeCell ref="B62:J62"/>
    <mergeCell ref="B63:J63"/>
    <mergeCell ref="B64:J64"/>
    <mergeCell ref="B65:J65"/>
    <mergeCell ref="B66:J66"/>
    <mergeCell ref="B67:J67"/>
    <mergeCell ref="B68:J68"/>
    <mergeCell ref="B70:J70"/>
    <mergeCell ref="B71:J71"/>
    <mergeCell ref="B72:J72"/>
    <mergeCell ref="B73:J73"/>
    <mergeCell ref="B74:J74"/>
    <mergeCell ref="B75:J75"/>
    <mergeCell ref="B76:J76"/>
    <mergeCell ref="B78:J78"/>
    <mergeCell ref="B79:J79"/>
    <mergeCell ref="B80:J80"/>
    <mergeCell ref="B81:J81"/>
    <mergeCell ref="B82:J82"/>
    <mergeCell ref="B83:J83"/>
    <mergeCell ref="B84:J84"/>
    <mergeCell ref="B85:J85"/>
    <mergeCell ref="B86:J86"/>
    <mergeCell ref="B87:J87"/>
    <mergeCell ref="B88:J88"/>
    <mergeCell ref="B89:J89"/>
    <mergeCell ref="B90:J90"/>
    <mergeCell ref="B91:J91"/>
    <mergeCell ref="B93:J93"/>
    <mergeCell ref="B94:J94"/>
    <mergeCell ref="B95:J95"/>
    <mergeCell ref="B96:J96"/>
    <mergeCell ref="B100:J100"/>
    <mergeCell ref="B102:J102"/>
    <mergeCell ref="B103:J103"/>
    <mergeCell ref="B104:J104"/>
    <mergeCell ref="B105:J105"/>
    <mergeCell ref="B106:J106"/>
    <mergeCell ref="B107:J107"/>
    <mergeCell ref="B108:J108"/>
    <mergeCell ref="B109:J109"/>
    <mergeCell ref="B110:J110"/>
    <mergeCell ref="B111:J111"/>
    <mergeCell ref="B112:J112"/>
    <mergeCell ref="B124:J124"/>
    <mergeCell ref="B125:J125"/>
    <mergeCell ref="B126:J126"/>
    <mergeCell ref="B127:J127"/>
    <mergeCell ref="B128:J128"/>
    <mergeCell ref="B129:J129"/>
    <mergeCell ref="B130:J130"/>
    <mergeCell ref="B131:J131"/>
    <mergeCell ref="B132:J132"/>
    <mergeCell ref="B133:J133"/>
    <mergeCell ref="B134:J134"/>
    <mergeCell ref="B135:J135"/>
    <mergeCell ref="B136:J136"/>
    <mergeCell ref="B137:J137"/>
    <mergeCell ref="B139:J139"/>
    <mergeCell ref="B140:J140"/>
    <mergeCell ref="B141:J141"/>
    <mergeCell ref="B142:J142"/>
    <mergeCell ref="B143:J143"/>
    <mergeCell ref="B144:J144"/>
    <mergeCell ref="B146:J146"/>
    <mergeCell ref="B147:J147"/>
    <mergeCell ref="B148:J148"/>
    <mergeCell ref="B149:J149"/>
    <mergeCell ref="B150:J150"/>
    <mergeCell ref="B151:J151"/>
    <mergeCell ref="B152:J152"/>
    <mergeCell ref="B153:J153"/>
    <mergeCell ref="B154:J154"/>
    <mergeCell ref="B156:J156"/>
    <mergeCell ref="A3:A5"/>
    <mergeCell ref="B3:B5"/>
    <mergeCell ref="C3:C5"/>
    <mergeCell ref="D3:D5"/>
    <mergeCell ref="E3:E5"/>
    <mergeCell ref="F3:F5"/>
    <mergeCell ref="G3:G5"/>
    <mergeCell ref="H3:H5"/>
    <mergeCell ref="I3:I5"/>
    <mergeCell ref="J3:J5"/>
    <mergeCell ref="K3:K5"/>
    <mergeCell ref="L4:L5"/>
    <mergeCell ref="M4:M5"/>
    <mergeCell ref="N3:N5"/>
    <mergeCell ref="O3:O5"/>
    <mergeCell ref="P4:P5"/>
    <mergeCell ref="AD4:AD5"/>
    <mergeCell ref="AE4:AE5"/>
    <mergeCell ref="AF4:AF5"/>
    <mergeCell ref="AG4:AG5"/>
    <mergeCell ref="AH4:AH5"/>
    <mergeCell ref="AI4:AI5"/>
    <mergeCell ref="AJ4:AJ5"/>
    <mergeCell ref="AK4:AK5"/>
    <mergeCell ref="AL4:AL5"/>
    <mergeCell ref="AM3:AM5"/>
    <mergeCell ref="AN3:AN5"/>
    <mergeCell ref="AO3:AO5"/>
    <mergeCell ref="AP3:AP5"/>
    <mergeCell ref="AQ3:AQ5"/>
  </mergeCells>
  <printOptions horizontalCentered="1"/>
  <pageMargins left="0.0784722222222222" right="0.0784722222222222" top="0.314583333333333" bottom="0.275" header="0.236111111111111" footer="0.196527777777778"/>
  <pageSetup paperSize="8" scale="2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view="pageBreakPreview" zoomScale="130" zoomScaleNormal="100" workbookViewId="0">
      <selection activeCell="A2" sqref="A2:G2"/>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599</v>
      </c>
      <c r="B2" s="77"/>
      <c r="C2" s="77"/>
      <c r="D2" s="77"/>
      <c r="E2" s="77"/>
      <c r="F2" s="77"/>
      <c r="G2" s="77"/>
    </row>
    <row r="3" s="74" customFormat="1" ht="21" customHeight="1" spans="1:7">
      <c r="A3" s="78" t="s">
        <v>2</v>
      </c>
      <c r="B3" s="78" t="s">
        <v>600</v>
      </c>
      <c r="C3" s="78" t="s">
        <v>601</v>
      </c>
      <c r="D3" s="79" t="s">
        <v>602</v>
      </c>
      <c r="E3" s="80"/>
      <c r="F3" s="81" t="s">
        <v>603</v>
      </c>
      <c r="G3" s="82"/>
    </row>
    <row r="4" s="74" customFormat="1" ht="35" customHeight="1" spans="1:7">
      <c r="A4" s="78"/>
      <c r="B4" s="78"/>
      <c r="C4" s="83"/>
      <c r="D4" s="78" t="s">
        <v>604</v>
      </c>
      <c r="E4" s="84" t="s">
        <v>605</v>
      </c>
      <c r="F4" s="81" t="s">
        <v>606</v>
      </c>
      <c r="G4" s="82" t="s">
        <v>607</v>
      </c>
    </row>
    <row r="5" s="75" customFormat="1" ht="23" customHeight="1" spans="1:7">
      <c r="A5" s="30" t="s">
        <v>50</v>
      </c>
      <c r="B5" s="31"/>
      <c r="C5" s="85">
        <v>59</v>
      </c>
      <c r="D5" s="86"/>
      <c r="E5" s="86"/>
      <c r="F5" s="87">
        <v>72765.433125</v>
      </c>
      <c r="G5" s="88">
        <f t="shared" ref="G5:G36" si="0">F5/$F$5</f>
        <v>1</v>
      </c>
    </row>
    <row r="6" s="73" customFormat="1" ht="14.25" spans="1:7">
      <c r="A6" s="89" t="s">
        <v>51</v>
      </c>
      <c r="B6" s="90" t="s">
        <v>52</v>
      </c>
      <c r="C6" s="91">
        <v>39</v>
      </c>
      <c r="D6" s="90"/>
      <c r="E6" s="90"/>
      <c r="F6" s="92">
        <v>56096.942185</v>
      </c>
      <c r="G6" s="93">
        <f t="shared" si="0"/>
        <v>0.770928444672815</v>
      </c>
    </row>
    <row r="7" s="73" customFormat="1" ht="14.25" spans="1:7">
      <c r="A7" s="89" t="s">
        <v>53</v>
      </c>
      <c r="B7" s="90" t="s">
        <v>54</v>
      </c>
      <c r="C7" s="91">
        <v>19</v>
      </c>
      <c r="D7" s="90"/>
      <c r="E7" s="90"/>
      <c r="F7" s="92">
        <v>19200.352185</v>
      </c>
      <c r="G7" s="93">
        <f t="shared" si="0"/>
        <v>0.263866390405685</v>
      </c>
    </row>
    <row r="8" s="73" customFormat="1" ht="14.25" spans="1:7">
      <c r="A8" s="89" t="s">
        <v>55</v>
      </c>
      <c r="B8" s="90" t="s">
        <v>56</v>
      </c>
      <c r="C8" s="94">
        <v>7</v>
      </c>
      <c r="D8" s="90" t="s">
        <v>608</v>
      </c>
      <c r="E8" s="90">
        <v>519</v>
      </c>
      <c r="F8" s="95">
        <v>2003.427935</v>
      </c>
      <c r="G8" s="93">
        <f t="shared" si="0"/>
        <v>0.0275326875545208</v>
      </c>
    </row>
    <row r="9" s="73" customFormat="1" ht="14.25" spans="1:7">
      <c r="A9" s="89" t="s">
        <v>55</v>
      </c>
      <c r="B9" s="90" t="s">
        <v>123</v>
      </c>
      <c r="C9" s="94">
        <v>9</v>
      </c>
      <c r="D9" s="90" t="s">
        <v>608</v>
      </c>
      <c r="E9" s="90">
        <v>147635.7</v>
      </c>
      <c r="F9" s="95">
        <v>16267.4469</v>
      </c>
      <c r="G9" s="93">
        <f t="shared" si="0"/>
        <v>0.223560091672305</v>
      </c>
    </row>
    <row r="10" s="73" customFormat="1" ht="14.25" spans="1:7">
      <c r="A10" s="89" t="s">
        <v>55</v>
      </c>
      <c r="B10" s="90" t="s">
        <v>197</v>
      </c>
      <c r="C10" s="94"/>
      <c r="D10" s="90" t="s">
        <v>608</v>
      </c>
      <c r="E10" s="90"/>
      <c r="F10" s="95"/>
      <c r="G10" s="93">
        <f t="shared" si="0"/>
        <v>0</v>
      </c>
    </row>
    <row r="11" s="73" customFormat="1" ht="14.25" spans="1:7">
      <c r="A11" s="89" t="s">
        <v>55</v>
      </c>
      <c r="B11" s="90" t="s">
        <v>198</v>
      </c>
      <c r="C11" s="94">
        <v>2</v>
      </c>
      <c r="D11" s="90" t="s">
        <v>608</v>
      </c>
      <c r="E11" s="90">
        <v>9188.09</v>
      </c>
      <c r="F11" s="95">
        <v>534.47735</v>
      </c>
      <c r="G11" s="93">
        <f t="shared" si="0"/>
        <v>0.007345209490911</v>
      </c>
    </row>
    <row r="12" s="73" customFormat="1" ht="14.25" spans="1:7">
      <c r="A12" s="89" t="s">
        <v>55</v>
      </c>
      <c r="B12" s="90" t="s">
        <v>213</v>
      </c>
      <c r="C12" s="94">
        <v>1</v>
      </c>
      <c r="D12" s="90" t="s">
        <v>609</v>
      </c>
      <c r="E12" s="90">
        <v>1</v>
      </c>
      <c r="F12" s="95">
        <v>395</v>
      </c>
      <c r="G12" s="93">
        <f t="shared" si="0"/>
        <v>0.00542840168794776</v>
      </c>
    </row>
    <row r="13" customFormat="1" spans="1:7">
      <c r="A13" s="89" t="s">
        <v>55</v>
      </c>
      <c r="B13" s="90" t="s">
        <v>224</v>
      </c>
      <c r="C13" s="94"/>
      <c r="D13" s="90" t="s">
        <v>610</v>
      </c>
      <c r="E13" s="90"/>
      <c r="F13" s="95"/>
      <c r="G13" s="93">
        <f t="shared" si="0"/>
        <v>0</v>
      </c>
    </row>
    <row r="14" customFormat="1" spans="1:7">
      <c r="A14" s="89" t="s">
        <v>53</v>
      </c>
      <c r="B14" s="90" t="s">
        <v>225</v>
      </c>
      <c r="C14" s="94">
        <v>1</v>
      </c>
      <c r="D14" s="90"/>
      <c r="E14" s="90"/>
      <c r="F14" s="95">
        <v>300</v>
      </c>
      <c r="G14" s="93">
        <f t="shared" si="0"/>
        <v>0.00412283672502362</v>
      </c>
    </row>
    <row r="15" customFormat="1" spans="1:7">
      <c r="A15" s="89" t="s">
        <v>55</v>
      </c>
      <c r="B15" s="90" t="s">
        <v>226</v>
      </c>
      <c r="C15" s="94"/>
      <c r="D15" s="90" t="s">
        <v>610</v>
      </c>
      <c r="E15" s="90"/>
      <c r="F15" s="95"/>
      <c r="G15" s="93">
        <f t="shared" si="0"/>
        <v>0</v>
      </c>
    </row>
    <row r="16" customFormat="1" spans="1:7">
      <c r="A16" s="89" t="s">
        <v>55</v>
      </c>
      <c r="B16" s="90" t="s">
        <v>227</v>
      </c>
      <c r="C16" s="94"/>
      <c r="D16" s="90" t="s">
        <v>610</v>
      </c>
      <c r="E16" s="90"/>
      <c r="F16" s="95"/>
      <c r="G16" s="93">
        <f t="shared" si="0"/>
        <v>0</v>
      </c>
    </row>
    <row r="17" customFormat="1" spans="1:7">
      <c r="A17" s="89" t="s">
        <v>55</v>
      </c>
      <c r="B17" s="90" t="s">
        <v>228</v>
      </c>
      <c r="C17" s="94">
        <v>1</v>
      </c>
      <c r="D17" s="90" t="s">
        <v>610</v>
      </c>
      <c r="E17" s="90">
        <v>1000</v>
      </c>
      <c r="F17" s="95">
        <v>300</v>
      </c>
      <c r="G17" s="93">
        <f t="shared" si="0"/>
        <v>0.00412283672502362</v>
      </c>
    </row>
    <row r="18" customFormat="1" spans="1:7">
      <c r="A18" s="89" t="s">
        <v>55</v>
      </c>
      <c r="B18" s="90" t="s">
        <v>238</v>
      </c>
      <c r="C18" s="94"/>
      <c r="D18" s="90" t="s">
        <v>610</v>
      </c>
      <c r="E18" s="90"/>
      <c r="F18" s="95"/>
      <c r="G18" s="93">
        <f t="shared" si="0"/>
        <v>0</v>
      </c>
    </row>
    <row r="19" customFormat="1" spans="1:7">
      <c r="A19" s="89" t="s">
        <v>53</v>
      </c>
      <c r="B19" s="90" t="s">
        <v>239</v>
      </c>
      <c r="C19" s="94">
        <v>18</v>
      </c>
      <c r="D19" s="90"/>
      <c r="E19" s="90"/>
      <c r="F19" s="95">
        <v>35541.59</v>
      </c>
      <c r="G19" s="93">
        <f t="shared" si="0"/>
        <v>0.488440575059107</v>
      </c>
    </row>
    <row r="20" customFormat="1" ht="24" spans="1:7">
      <c r="A20" s="89" t="s">
        <v>55</v>
      </c>
      <c r="B20" s="90" t="s">
        <v>240</v>
      </c>
      <c r="C20" s="94">
        <v>6</v>
      </c>
      <c r="D20" s="90" t="s">
        <v>611</v>
      </c>
      <c r="E20" s="90">
        <v>36.583</v>
      </c>
      <c r="F20" s="95">
        <v>3334.49</v>
      </c>
      <c r="G20" s="93">
        <f t="shared" si="0"/>
        <v>0.0458251927707467</v>
      </c>
    </row>
    <row r="21" customFormat="1" spans="1:7">
      <c r="A21" s="89" t="s">
        <v>55</v>
      </c>
      <c r="B21" s="90" t="s">
        <v>293</v>
      </c>
      <c r="C21" s="94">
        <v>5</v>
      </c>
      <c r="D21" s="90" t="s">
        <v>610</v>
      </c>
      <c r="E21" s="90">
        <v>10008</v>
      </c>
      <c r="F21" s="95">
        <v>31437.1</v>
      </c>
      <c r="G21" s="93">
        <f t="shared" si="0"/>
        <v>0.432033434694133</v>
      </c>
    </row>
    <row r="22" customFormat="1" spans="1:7">
      <c r="A22" s="89" t="s">
        <v>55</v>
      </c>
      <c r="B22" s="90" t="s">
        <v>328</v>
      </c>
      <c r="C22" s="94">
        <v>7</v>
      </c>
      <c r="D22" s="90" t="s">
        <v>610</v>
      </c>
      <c r="E22" s="90">
        <v>11</v>
      </c>
      <c r="F22" s="95">
        <v>770</v>
      </c>
      <c r="G22" s="93">
        <f t="shared" si="0"/>
        <v>0.0105819475942273</v>
      </c>
    </row>
    <row r="23" customFormat="1" spans="1:7">
      <c r="A23" s="89" t="s">
        <v>53</v>
      </c>
      <c r="B23" s="90" t="s">
        <v>376</v>
      </c>
      <c r="C23" s="94">
        <v>0</v>
      </c>
      <c r="D23" s="90"/>
      <c r="E23" s="90"/>
      <c r="F23" s="95">
        <v>0</v>
      </c>
      <c r="G23" s="93">
        <f t="shared" si="0"/>
        <v>0</v>
      </c>
    </row>
    <row r="24" customFormat="1" spans="1:7">
      <c r="A24" s="89" t="s">
        <v>55</v>
      </c>
      <c r="B24" s="90" t="s">
        <v>377</v>
      </c>
      <c r="C24" s="94"/>
      <c r="D24" s="90" t="s">
        <v>609</v>
      </c>
      <c r="E24" s="90"/>
      <c r="F24" s="95"/>
      <c r="G24" s="93">
        <f t="shared" si="0"/>
        <v>0</v>
      </c>
    </row>
    <row r="25" customFormat="1" spans="1:7">
      <c r="A25" s="89" t="s">
        <v>55</v>
      </c>
      <c r="B25" s="90" t="s">
        <v>378</v>
      </c>
      <c r="C25" s="94"/>
      <c r="D25" s="90" t="s">
        <v>609</v>
      </c>
      <c r="E25" s="90"/>
      <c r="F25" s="95"/>
      <c r="G25" s="93">
        <f t="shared" si="0"/>
        <v>0</v>
      </c>
    </row>
    <row r="26" customFormat="1" spans="1:7">
      <c r="A26" s="89" t="s">
        <v>55</v>
      </c>
      <c r="B26" s="90" t="s">
        <v>379</v>
      </c>
      <c r="C26" s="94"/>
      <c r="D26" s="90" t="s">
        <v>24</v>
      </c>
      <c r="E26" s="90"/>
      <c r="F26" s="95"/>
      <c r="G26" s="93">
        <f t="shared" si="0"/>
        <v>0</v>
      </c>
    </row>
    <row r="27" customFormat="1" spans="1:7">
      <c r="A27" s="89" t="s">
        <v>55</v>
      </c>
      <c r="B27" s="90" t="s">
        <v>380</v>
      </c>
      <c r="C27" s="94"/>
      <c r="D27" s="90" t="s">
        <v>609</v>
      </c>
      <c r="E27" s="90"/>
      <c r="F27" s="95"/>
      <c r="G27" s="93">
        <f t="shared" si="0"/>
        <v>0</v>
      </c>
    </row>
    <row r="28" customFormat="1" spans="1:7">
      <c r="A28" s="89" t="s">
        <v>53</v>
      </c>
      <c r="B28" s="90" t="s">
        <v>381</v>
      </c>
      <c r="C28" s="94">
        <v>1</v>
      </c>
      <c r="D28" s="90"/>
      <c r="E28" s="90"/>
      <c r="F28" s="95">
        <v>1055</v>
      </c>
      <c r="G28" s="93">
        <f t="shared" si="0"/>
        <v>0.0144986424829997</v>
      </c>
    </row>
    <row r="29" customFormat="1" spans="1:7">
      <c r="A29" s="89" t="s">
        <v>55</v>
      </c>
      <c r="B29" s="90" t="s">
        <v>382</v>
      </c>
      <c r="C29" s="94">
        <v>1</v>
      </c>
      <c r="D29" s="90" t="s">
        <v>609</v>
      </c>
      <c r="E29" s="90">
        <v>6065</v>
      </c>
      <c r="F29" s="95">
        <v>1055</v>
      </c>
      <c r="G29" s="93">
        <f t="shared" si="0"/>
        <v>0.0144986424829997</v>
      </c>
    </row>
    <row r="30" customFormat="1" spans="1:7">
      <c r="A30" s="89" t="s">
        <v>55</v>
      </c>
      <c r="B30" s="90" t="s">
        <v>394</v>
      </c>
      <c r="C30" s="94"/>
      <c r="D30" s="90" t="s">
        <v>609</v>
      </c>
      <c r="E30" s="90"/>
      <c r="F30" s="95"/>
      <c r="G30" s="93">
        <f t="shared" si="0"/>
        <v>0</v>
      </c>
    </row>
    <row r="31" customFormat="1" spans="1:7">
      <c r="A31" s="89" t="s">
        <v>55</v>
      </c>
      <c r="B31" s="90" t="s">
        <v>395</v>
      </c>
      <c r="C31" s="94"/>
      <c r="D31" s="90" t="s">
        <v>609</v>
      </c>
      <c r="E31" s="90"/>
      <c r="F31" s="95"/>
      <c r="G31" s="93">
        <f t="shared" si="0"/>
        <v>0</v>
      </c>
    </row>
    <row r="32" customFormat="1" spans="1:7">
      <c r="A32" s="89" t="s">
        <v>55</v>
      </c>
      <c r="B32" s="90" t="s">
        <v>396</v>
      </c>
      <c r="C32" s="94"/>
      <c r="D32" s="90" t="s">
        <v>609</v>
      </c>
      <c r="E32" s="90"/>
      <c r="F32" s="95"/>
      <c r="G32" s="93">
        <f t="shared" si="0"/>
        <v>0</v>
      </c>
    </row>
    <row r="33" customFormat="1" spans="1:7">
      <c r="A33" s="89" t="s">
        <v>55</v>
      </c>
      <c r="B33" s="90" t="s">
        <v>397</v>
      </c>
      <c r="C33" s="94"/>
      <c r="D33" s="90" t="s">
        <v>609</v>
      </c>
      <c r="E33" s="90"/>
      <c r="F33" s="95"/>
      <c r="G33" s="93">
        <f t="shared" si="0"/>
        <v>0</v>
      </c>
    </row>
    <row r="34" customFormat="1" spans="1:7">
      <c r="A34" s="89" t="s">
        <v>51</v>
      </c>
      <c r="B34" s="90" t="s">
        <v>398</v>
      </c>
      <c r="C34" s="94">
        <v>2</v>
      </c>
      <c r="D34" s="90"/>
      <c r="E34" s="90"/>
      <c r="F34" s="95">
        <v>4926.17094</v>
      </c>
      <c r="G34" s="93">
        <f t="shared" si="0"/>
        <v>0.0676993282172537</v>
      </c>
    </row>
    <row r="35" customFormat="1" spans="1:7">
      <c r="A35" s="89" t="s">
        <v>53</v>
      </c>
      <c r="B35" s="90" t="s">
        <v>399</v>
      </c>
      <c r="C35" s="94">
        <v>1</v>
      </c>
      <c r="D35" s="90"/>
      <c r="E35" s="90"/>
      <c r="F35" s="95">
        <v>3726.17094</v>
      </c>
      <c r="G35" s="93">
        <f t="shared" si="0"/>
        <v>0.0512079813171592</v>
      </c>
    </row>
    <row r="36" customFormat="1" spans="1:7">
      <c r="A36" s="89" t="s">
        <v>55</v>
      </c>
      <c r="B36" s="90" t="s">
        <v>400</v>
      </c>
      <c r="C36" s="94">
        <v>1</v>
      </c>
      <c r="D36" s="90" t="s">
        <v>24</v>
      </c>
      <c r="E36" s="90">
        <v>8917</v>
      </c>
      <c r="F36" s="95">
        <v>3726.17094</v>
      </c>
      <c r="G36" s="93">
        <f t="shared" si="0"/>
        <v>0.0512079813171592</v>
      </c>
    </row>
    <row r="37" customFormat="1" spans="1:7">
      <c r="A37" s="89" t="s">
        <v>55</v>
      </c>
      <c r="B37" s="90" t="s">
        <v>411</v>
      </c>
      <c r="C37" s="94"/>
      <c r="D37" s="90" t="s">
        <v>24</v>
      </c>
      <c r="E37" s="90"/>
      <c r="F37" s="95"/>
      <c r="G37" s="93">
        <f t="shared" ref="G37:G68" si="1">F37/$F$5</f>
        <v>0</v>
      </c>
    </row>
    <row r="38" customFormat="1" spans="1:7">
      <c r="A38" s="89" t="s">
        <v>53</v>
      </c>
      <c r="B38" s="90" t="s">
        <v>412</v>
      </c>
      <c r="C38" s="94">
        <v>0</v>
      </c>
      <c r="D38" s="90"/>
      <c r="E38" s="90"/>
      <c r="F38" s="95">
        <v>0</v>
      </c>
      <c r="G38" s="93">
        <f t="shared" si="1"/>
        <v>0</v>
      </c>
    </row>
    <row r="39" customFormat="1" spans="1:7">
      <c r="A39" s="89" t="s">
        <v>55</v>
      </c>
      <c r="B39" s="90" t="s">
        <v>413</v>
      </c>
      <c r="C39" s="94"/>
      <c r="D39" s="90" t="s">
        <v>612</v>
      </c>
      <c r="E39" s="90"/>
      <c r="F39" s="95"/>
      <c r="G39" s="93">
        <f t="shared" si="1"/>
        <v>0</v>
      </c>
    </row>
    <row r="40" customFormat="1" spans="1:7">
      <c r="A40" s="89" t="s">
        <v>55</v>
      </c>
      <c r="B40" s="90" t="s">
        <v>414</v>
      </c>
      <c r="C40" s="94"/>
      <c r="D40" s="90" t="s">
        <v>612</v>
      </c>
      <c r="E40" s="90"/>
      <c r="F40" s="95"/>
      <c r="G40" s="93">
        <f t="shared" si="1"/>
        <v>0</v>
      </c>
    </row>
    <row r="41" customFormat="1" spans="1:7">
      <c r="A41" s="89" t="s">
        <v>55</v>
      </c>
      <c r="B41" s="90" t="s">
        <v>415</v>
      </c>
      <c r="C41" s="94"/>
      <c r="D41" s="90" t="s">
        <v>612</v>
      </c>
      <c r="E41" s="90"/>
      <c r="F41" s="95"/>
      <c r="G41" s="93">
        <f t="shared" si="1"/>
        <v>0</v>
      </c>
    </row>
    <row r="42" customFormat="1" spans="1:7">
      <c r="A42" s="89" t="s">
        <v>53</v>
      </c>
      <c r="B42" s="90" t="s">
        <v>416</v>
      </c>
      <c r="C42" s="94">
        <v>0</v>
      </c>
      <c r="D42" s="90"/>
      <c r="E42" s="90"/>
      <c r="F42" s="95">
        <v>0</v>
      </c>
      <c r="G42" s="93">
        <f t="shared" si="1"/>
        <v>0</v>
      </c>
    </row>
    <row r="43" customFormat="1" spans="1:7">
      <c r="A43" s="89" t="s">
        <v>55</v>
      </c>
      <c r="B43" s="90" t="s">
        <v>417</v>
      </c>
      <c r="C43" s="94"/>
      <c r="D43" s="90" t="s">
        <v>613</v>
      </c>
      <c r="E43" s="90"/>
      <c r="F43" s="95"/>
      <c r="G43" s="93">
        <f t="shared" si="1"/>
        <v>0</v>
      </c>
    </row>
    <row r="44" customFormat="1" spans="1:7">
      <c r="A44" s="89" t="s">
        <v>55</v>
      </c>
      <c r="B44" s="90" t="s">
        <v>418</v>
      </c>
      <c r="C44" s="94"/>
      <c r="D44" s="90" t="s">
        <v>609</v>
      </c>
      <c r="E44" s="90"/>
      <c r="F44" s="95"/>
      <c r="G44" s="93">
        <f t="shared" si="1"/>
        <v>0</v>
      </c>
    </row>
    <row r="45" customFormat="1" spans="1:7">
      <c r="A45" s="89" t="s">
        <v>53</v>
      </c>
      <c r="B45" s="90" t="s">
        <v>419</v>
      </c>
      <c r="C45" s="94">
        <v>0</v>
      </c>
      <c r="D45" s="90"/>
      <c r="E45" s="90"/>
      <c r="F45" s="95">
        <v>0</v>
      </c>
      <c r="G45" s="93">
        <f t="shared" si="1"/>
        <v>0</v>
      </c>
    </row>
    <row r="46" customFormat="1" spans="1:7">
      <c r="A46" s="89" t="s">
        <v>55</v>
      </c>
      <c r="B46" s="90" t="s">
        <v>420</v>
      </c>
      <c r="C46" s="94"/>
      <c r="D46" s="90" t="s">
        <v>612</v>
      </c>
      <c r="E46" s="90"/>
      <c r="F46" s="95"/>
      <c r="G46" s="93">
        <f t="shared" si="1"/>
        <v>0</v>
      </c>
    </row>
    <row r="47" customFormat="1" spans="1:7">
      <c r="A47" s="89" t="s">
        <v>55</v>
      </c>
      <c r="B47" s="90" t="s">
        <v>421</v>
      </c>
      <c r="C47" s="94"/>
      <c r="D47" s="90" t="s">
        <v>610</v>
      </c>
      <c r="E47" s="90"/>
      <c r="F47" s="95"/>
      <c r="G47" s="93">
        <f t="shared" si="1"/>
        <v>0</v>
      </c>
    </row>
    <row r="48" customFormat="1" spans="1:7">
      <c r="A48" s="89" t="s">
        <v>55</v>
      </c>
      <c r="B48" s="90" t="s">
        <v>422</v>
      </c>
      <c r="C48" s="94"/>
      <c r="D48" s="90" t="s">
        <v>614</v>
      </c>
      <c r="E48" s="90"/>
      <c r="F48" s="95"/>
      <c r="G48" s="93">
        <f t="shared" si="1"/>
        <v>0</v>
      </c>
    </row>
    <row r="49" customFormat="1" spans="1:7">
      <c r="A49" s="89" t="s">
        <v>53</v>
      </c>
      <c r="B49" s="90" t="s">
        <v>423</v>
      </c>
      <c r="C49" s="94">
        <v>1</v>
      </c>
      <c r="D49" s="90"/>
      <c r="E49" s="90"/>
      <c r="F49" s="95">
        <v>1200</v>
      </c>
      <c r="G49" s="93">
        <f t="shared" si="1"/>
        <v>0.0164913469000945</v>
      </c>
    </row>
    <row r="50" customFormat="1" spans="1:7">
      <c r="A50" s="89" t="s">
        <v>55</v>
      </c>
      <c r="B50" s="90" t="s">
        <v>423</v>
      </c>
      <c r="C50" s="94">
        <v>1</v>
      </c>
      <c r="D50" s="90" t="s">
        <v>24</v>
      </c>
      <c r="E50" s="90">
        <v>1000</v>
      </c>
      <c r="F50" s="95">
        <v>1200</v>
      </c>
      <c r="G50" s="93">
        <f t="shared" si="1"/>
        <v>0.0164913469000945</v>
      </c>
    </row>
    <row r="51" customFormat="1" spans="1:7">
      <c r="A51" s="89" t="s">
        <v>51</v>
      </c>
      <c r="B51" s="90" t="s">
        <v>432</v>
      </c>
      <c r="C51" s="94">
        <v>15</v>
      </c>
      <c r="D51" s="90"/>
      <c r="E51" s="90"/>
      <c r="F51" s="95">
        <v>10252</v>
      </c>
      <c r="G51" s="93">
        <f t="shared" si="1"/>
        <v>0.14089107368314</v>
      </c>
    </row>
    <row r="52" customFormat="1" spans="1:7">
      <c r="A52" s="89" t="s">
        <v>53</v>
      </c>
      <c r="B52" s="90" t="s">
        <v>433</v>
      </c>
      <c r="C52" s="94">
        <v>4</v>
      </c>
      <c r="D52" s="90"/>
      <c r="E52" s="90"/>
      <c r="F52" s="95">
        <v>1342</v>
      </c>
      <c r="G52" s="93">
        <f t="shared" si="1"/>
        <v>0.018442822949939</v>
      </c>
    </row>
    <row r="53" customFormat="1" spans="1:7">
      <c r="A53" s="89" t="s">
        <v>55</v>
      </c>
      <c r="B53" s="90" t="s">
        <v>434</v>
      </c>
      <c r="C53" s="96"/>
      <c r="D53" s="90" t="s">
        <v>609</v>
      </c>
      <c r="E53" s="90"/>
      <c r="F53" s="97"/>
      <c r="G53" s="93">
        <f t="shared" si="1"/>
        <v>0</v>
      </c>
    </row>
    <row r="54" customFormat="1" ht="48" spans="1:7">
      <c r="A54" s="89" t="s">
        <v>55</v>
      </c>
      <c r="B54" s="90" t="s">
        <v>435</v>
      </c>
      <c r="C54" s="96">
        <v>3</v>
      </c>
      <c r="D54" s="90" t="s">
        <v>611</v>
      </c>
      <c r="E54" s="90">
        <v>20.846</v>
      </c>
      <c r="F54" s="97">
        <v>1198</v>
      </c>
      <c r="G54" s="93">
        <f t="shared" si="1"/>
        <v>0.0164638613219276</v>
      </c>
    </row>
    <row r="55" customFormat="1" spans="1:7">
      <c r="A55" s="89" t="s">
        <v>55</v>
      </c>
      <c r="B55" s="90" t="s">
        <v>456</v>
      </c>
      <c r="C55" s="96">
        <v>1</v>
      </c>
      <c r="D55" s="90" t="s">
        <v>611</v>
      </c>
      <c r="E55" s="90">
        <v>2.675</v>
      </c>
      <c r="F55" s="97">
        <v>144</v>
      </c>
      <c r="G55" s="93">
        <f t="shared" si="1"/>
        <v>0.00197896162801134</v>
      </c>
    </row>
    <row r="56" customFormat="1" spans="1:7">
      <c r="A56" s="89" t="s">
        <v>55</v>
      </c>
      <c r="B56" s="90" t="s">
        <v>463</v>
      </c>
      <c r="C56" s="96"/>
      <c r="D56" s="90" t="s">
        <v>611</v>
      </c>
      <c r="E56" s="90"/>
      <c r="F56" s="97"/>
      <c r="G56" s="93">
        <f t="shared" si="1"/>
        <v>0</v>
      </c>
    </row>
    <row r="57" customFormat="1" spans="1:7">
      <c r="A57" s="89" t="s">
        <v>55</v>
      </c>
      <c r="B57" s="90" t="s">
        <v>464</v>
      </c>
      <c r="C57" s="96"/>
      <c r="D57" s="90" t="s">
        <v>611</v>
      </c>
      <c r="E57" s="90"/>
      <c r="F57" s="97"/>
      <c r="G57" s="93">
        <f t="shared" si="1"/>
        <v>0</v>
      </c>
    </row>
    <row r="58" customFormat="1" ht="24" spans="1:7">
      <c r="A58" s="89" t="s">
        <v>55</v>
      </c>
      <c r="B58" s="90" t="s">
        <v>465</v>
      </c>
      <c r="C58" s="96"/>
      <c r="D58" s="90" t="s">
        <v>610</v>
      </c>
      <c r="E58" s="90"/>
      <c r="F58" s="97"/>
      <c r="G58" s="93">
        <f t="shared" si="1"/>
        <v>0</v>
      </c>
    </row>
    <row r="59" customFormat="1" ht="24" spans="1:7">
      <c r="A59" s="89" t="s">
        <v>55</v>
      </c>
      <c r="B59" s="90" t="s">
        <v>466</v>
      </c>
      <c r="C59" s="96"/>
      <c r="D59" s="90" t="s">
        <v>610</v>
      </c>
      <c r="E59" s="90"/>
      <c r="F59" s="97"/>
      <c r="G59" s="93">
        <f t="shared" si="1"/>
        <v>0</v>
      </c>
    </row>
    <row r="60" customFormat="1" spans="1:7">
      <c r="A60" s="89" t="s">
        <v>55</v>
      </c>
      <c r="B60" s="90" t="s">
        <v>467</v>
      </c>
      <c r="C60" s="96"/>
      <c r="D60" s="90" t="s">
        <v>606</v>
      </c>
      <c r="E60" s="90"/>
      <c r="F60" s="97"/>
      <c r="G60" s="93">
        <f t="shared" si="1"/>
        <v>0</v>
      </c>
    </row>
    <row r="61" customFormat="1" spans="1:7">
      <c r="A61" s="89" t="s">
        <v>55</v>
      </c>
      <c r="B61" s="90" t="s">
        <v>468</v>
      </c>
      <c r="C61" s="96"/>
      <c r="D61" s="90" t="s">
        <v>611</v>
      </c>
      <c r="E61" s="90"/>
      <c r="F61" s="97"/>
      <c r="G61" s="93">
        <f t="shared" si="1"/>
        <v>0</v>
      </c>
    </row>
    <row r="62" customFormat="1" spans="1:7">
      <c r="A62" s="90" t="s">
        <v>53</v>
      </c>
      <c r="B62" s="90" t="s">
        <v>469</v>
      </c>
      <c r="C62" s="96">
        <v>11</v>
      </c>
      <c r="D62" s="90"/>
      <c r="E62" s="90"/>
      <c r="F62" s="97">
        <v>8910</v>
      </c>
      <c r="G62" s="93">
        <f t="shared" si="1"/>
        <v>0.122448250733201</v>
      </c>
    </row>
    <row r="63" customFormat="1" spans="1:7">
      <c r="A63" s="89" t="s">
        <v>55</v>
      </c>
      <c r="B63" s="90" t="s">
        <v>470</v>
      </c>
      <c r="C63" s="96"/>
      <c r="D63" s="90" t="s">
        <v>615</v>
      </c>
      <c r="E63" s="90"/>
      <c r="F63" s="97"/>
      <c r="G63" s="93">
        <f t="shared" si="1"/>
        <v>0</v>
      </c>
    </row>
    <row r="64" customFormat="1" spans="1:7">
      <c r="A64" s="89" t="s">
        <v>55</v>
      </c>
      <c r="B64" s="90" t="s">
        <v>471</v>
      </c>
      <c r="C64" s="96"/>
      <c r="D64" s="90" t="s">
        <v>611</v>
      </c>
      <c r="E64" s="90"/>
      <c r="F64" s="97"/>
      <c r="G64" s="93">
        <f t="shared" si="1"/>
        <v>0</v>
      </c>
    </row>
    <row r="65" customFormat="1" spans="1:7">
      <c r="A65" s="89" t="s">
        <v>55</v>
      </c>
      <c r="B65" s="90" t="s">
        <v>472</v>
      </c>
      <c r="C65" s="96"/>
      <c r="D65" s="90" t="s">
        <v>610</v>
      </c>
      <c r="E65" s="90"/>
      <c r="F65" s="97"/>
      <c r="G65" s="93">
        <f t="shared" si="1"/>
        <v>0</v>
      </c>
    </row>
    <row r="66" customFormat="1" spans="1:7">
      <c r="A66" s="89" t="s">
        <v>55</v>
      </c>
      <c r="B66" s="90" t="s">
        <v>473</v>
      </c>
      <c r="C66" s="96">
        <v>11</v>
      </c>
      <c r="D66" s="90" t="s">
        <v>609</v>
      </c>
      <c r="E66" s="90">
        <v>14.3</v>
      </c>
      <c r="F66" s="97">
        <v>8910</v>
      </c>
      <c r="G66" s="93">
        <f t="shared" si="1"/>
        <v>0.122448250733201</v>
      </c>
    </row>
    <row r="67" customFormat="1" spans="1:7">
      <c r="A67" s="90" t="s">
        <v>53</v>
      </c>
      <c r="B67" s="90" t="s">
        <v>548</v>
      </c>
      <c r="C67" s="98">
        <v>0</v>
      </c>
      <c r="D67" s="90"/>
      <c r="E67" s="90"/>
      <c r="F67" s="99">
        <v>0</v>
      </c>
      <c r="G67" s="93">
        <f t="shared" si="1"/>
        <v>0</v>
      </c>
    </row>
    <row r="68" customFormat="1" spans="1:7">
      <c r="A68" s="89" t="s">
        <v>55</v>
      </c>
      <c r="B68" s="90" t="s">
        <v>549</v>
      </c>
      <c r="C68" s="96"/>
      <c r="D68" s="90" t="s">
        <v>610</v>
      </c>
      <c r="E68" s="90"/>
      <c r="F68" s="97"/>
      <c r="G68" s="93">
        <f t="shared" si="1"/>
        <v>0</v>
      </c>
    </row>
    <row r="69" customFormat="1" spans="1:7">
      <c r="A69" s="89" t="s">
        <v>55</v>
      </c>
      <c r="B69" s="90" t="s">
        <v>550</v>
      </c>
      <c r="C69" s="96"/>
      <c r="D69" s="90" t="s">
        <v>610</v>
      </c>
      <c r="E69" s="90"/>
      <c r="F69" s="97"/>
      <c r="G69" s="93">
        <f t="shared" ref="G69:G96" si="2">F69/$F$5</f>
        <v>0</v>
      </c>
    </row>
    <row r="70" customFormat="1" ht="24" spans="1:7">
      <c r="A70" s="89" t="s">
        <v>55</v>
      </c>
      <c r="B70" s="90" t="s">
        <v>551</v>
      </c>
      <c r="C70" s="96"/>
      <c r="D70" s="90" t="s">
        <v>610</v>
      </c>
      <c r="E70" s="90"/>
      <c r="F70" s="97"/>
      <c r="G70" s="93">
        <f t="shared" si="2"/>
        <v>0</v>
      </c>
    </row>
    <row r="71" customFormat="1" spans="1:7">
      <c r="A71" s="89" t="s">
        <v>55</v>
      </c>
      <c r="B71" s="90" t="s">
        <v>552</v>
      </c>
      <c r="C71" s="96"/>
      <c r="D71" s="90" t="s">
        <v>610</v>
      </c>
      <c r="E71" s="90"/>
      <c r="F71" s="97"/>
      <c r="G71" s="93">
        <f t="shared" si="2"/>
        <v>0</v>
      </c>
    </row>
    <row r="72" customFormat="1" spans="1:7">
      <c r="A72" s="89" t="s">
        <v>55</v>
      </c>
      <c r="B72" s="90" t="s">
        <v>553</v>
      </c>
      <c r="C72" s="96"/>
      <c r="D72" s="90" t="s">
        <v>610</v>
      </c>
      <c r="E72" s="90"/>
      <c r="F72" s="97"/>
      <c r="G72" s="93">
        <f t="shared" si="2"/>
        <v>0</v>
      </c>
    </row>
    <row r="73" customFormat="1" ht="36" spans="1:7">
      <c r="A73" s="89" t="s">
        <v>55</v>
      </c>
      <c r="B73" s="90" t="s">
        <v>554</v>
      </c>
      <c r="C73" s="96"/>
      <c r="D73" s="90" t="s">
        <v>610</v>
      </c>
      <c r="E73" s="90"/>
      <c r="F73" s="97"/>
      <c r="G73" s="93">
        <f t="shared" si="2"/>
        <v>0</v>
      </c>
    </row>
    <row r="74" customFormat="1" spans="1:7">
      <c r="A74" s="89" t="s">
        <v>51</v>
      </c>
      <c r="B74" s="90" t="s">
        <v>555</v>
      </c>
      <c r="C74" s="96">
        <v>1</v>
      </c>
      <c r="D74" s="90"/>
      <c r="E74" s="90"/>
      <c r="F74" s="97">
        <v>300</v>
      </c>
      <c r="G74" s="93">
        <f t="shared" si="2"/>
        <v>0.00412283672502362</v>
      </c>
    </row>
    <row r="75" customFormat="1" spans="1:7">
      <c r="A75" s="89" t="s">
        <v>53</v>
      </c>
      <c r="B75" s="90" t="s">
        <v>555</v>
      </c>
      <c r="C75" s="96">
        <v>1</v>
      </c>
      <c r="D75" s="90"/>
      <c r="E75" s="90"/>
      <c r="F75" s="97">
        <v>300</v>
      </c>
      <c r="G75" s="93">
        <f t="shared" si="2"/>
        <v>0.00412283672502362</v>
      </c>
    </row>
    <row r="76" customFormat="1" spans="1:7">
      <c r="A76" s="89" t="s">
        <v>55</v>
      </c>
      <c r="B76" s="90" t="s">
        <v>556</v>
      </c>
      <c r="C76" s="96"/>
      <c r="D76" s="90" t="s">
        <v>24</v>
      </c>
      <c r="E76" s="90"/>
      <c r="F76" s="97"/>
      <c r="G76" s="93">
        <f t="shared" si="2"/>
        <v>0</v>
      </c>
    </row>
    <row r="77" customFormat="1" spans="1:7">
      <c r="A77" s="89" t="s">
        <v>55</v>
      </c>
      <c r="B77" s="90" t="s">
        <v>557</v>
      </c>
      <c r="C77" s="96"/>
      <c r="D77" s="90" t="s">
        <v>610</v>
      </c>
      <c r="E77" s="90"/>
      <c r="F77" s="97"/>
      <c r="G77" s="93">
        <f t="shared" si="2"/>
        <v>0</v>
      </c>
    </row>
    <row r="78" customFormat="1" spans="1:7">
      <c r="A78" s="89" t="s">
        <v>55</v>
      </c>
      <c r="B78" s="90" t="s">
        <v>558</v>
      </c>
      <c r="C78" s="96"/>
      <c r="D78" s="90" t="s">
        <v>609</v>
      </c>
      <c r="E78" s="90"/>
      <c r="F78" s="97"/>
      <c r="G78" s="93">
        <f t="shared" si="2"/>
        <v>0</v>
      </c>
    </row>
    <row r="79" customFormat="1" spans="1:7">
      <c r="A79" s="89" t="s">
        <v>55</v>
      </c>
      <c r="B79" s="90" t="s">
        <v>559</v>
      </c>
      <c r="C79" s="96"/>
      <c r="D79" s="90" t="s">
        <v>609</v>
      </c>
      <c r="E79" s="90"/>
      <c r="F79" s="97"/>
      <c r="G79" s="93">
        <f t="shared" si="2"/>
        <v>0</v>
      </c>
    </row>
    <row r="80" customFormat="1" spans="1:7">
      <c r="A80" s="89" t="s">
        <v>55</v>
      </c>
      <c r="B80" s="90" t="s">
        <v>560</v>
      </c>
      <c r="C80" s="96">
        <v>1</v>
      </c>
      <c r="D80" s="90" t="s">
        <v>609</v>
      </c>
      <c r="E80" s="90">
        <v>20000</v>
      </c>
      <c r="F80" s="97">
        <v>300</v>
      </c>
      <c r="G80" s="93">
        <f t="shared" si="2"/>
        <v>0.00412283672502362</v>
      </c>
    </row>
    <row r="81" customFormat="1" spans="1:7">
      <c r="A81" s="89" t="s">
        <v>55</v>
      </c>
      <c r="B81" s="90" t="s">
        <v>569</v>
      </c>
      <c r="C81" s="96"/>
      <c r="D81" s="90" t="s">
        <v>606</v>
      </c>
      <c r="E81" s="90"/>
      <c r="F81" s="97"/>
      <c r="G81" s="93">
        <f t="shared" si="2"/>
        <v>0</v>
      </c>
    </row>
    <row r="82" customFormat="1" spans="1:7">
      <c r="A82" s="89" t="s">
        <v>51</v>
      </c>
      <c r="B82" s="90" t="s">
        <v>570</v>
      </c>
      <c r="C82" s="96">
        <v>1</v>
      </c>
      <c r="D82" s="90"/>
      <c r="E82" s="90"/>
      <c r="F82" s="97">
        <v>1116.6</v>
      </c>
      <c r="G82" s="93">
        <f t="shared" si="2"/>
        <v>0.0153451982905379</v>
      </c>
    </row>
    <row r="83" customFormat="1" spans="1:7">
      <c r="A83" s="90" t="s">
        <v>53</v>
      </c>
      <c r="B83" s="90" t="s">
        <v>571</v>
      </c>
      <c r="C83" s="96">
        <v>0</v>
      </c>
      <c r="D83" s="90"/>
      <c r="E83" s="90"/>
      <c r="F83" s="97">
        <v>0</v>
      </c>
      <c r="G83" s="93">
        <f t="shared" si="2"/>
        <v>0</v>
      </c>
    </row>
    <row r="84" customFormat="1" spans="1:7">
      <c r="A84" s="89" t="s">
        <v>55</v>
      </c>
      <c r="B84" s="90" t="s">
        <v>572</v>
      </c>
      <c r="C84" s="96"/>
      <c r="D84" s="90" t="s">
        <v>616</v>
      </c>
      <c r="E84" s="90"/>
      <c r="F84" s="97"/>
      <c r="G84" s="93">
        <f t="shared" si="2"/>
        <v>0</v>
      </c>
    </row>
    <row r="85" customFormat="1" spans="1:7">
      <c r="A85" s="90" t="s">
        <v>53</v>
      </c>
      <c r="B85" s="90" t="s">
        <v>573</v>
      </c>
      <c r="C85" s="96">
        <v>1</v>
      </c>
      <c r="D85" s="90"/>
      <c r="E85" s="90"/>
      <c r="F85" s="97">
        <v>1116.6</v>
      </c>
      <c r="G85" s="93">
        <f t="shared" si="2"/>
        <v>0.0153451982905379</v>
      </c>
    </row>
    <row r="86" customFormat="1" spans="1:7">
      <c r="A86" s="89" t="s">
        <v>55</v>
      </c>
      <c r="B86" s="90" t="s">
        <v>574</v>
      </c>
      <c r="C86" s="96">
        <v>1</v>
      </c>
      <c r="D86" s="90" t="s">
        <v>24</v>
      </c>
      <c r="E86" s="90">
        <v>3722</v>
      </c>
      <c r="F86" s="97">
        <v>1116.6</v>
      </c>
      <c r="G86" s="93">
        <f t="shared" si="2"/>
        <v>0.0153451982905379</v>
      </c>
    </row>
    <row r="87" customFormat="1" spans="1:7">
      <c r="A87" s="90" t="s">
        <v>53</v>
      </c>
      <c r="B87" s="90" t="s">
        <v>584</v>
      </c>
      <c r="C87" s="96">
        <v>0</v>
      </c>
      <c r="D87" s="90"/>
      <c r="E87" s="90"/>
      <c r="F87" s="97">
        <v>0</v>
      </c>
      <c r="G87" s="93">
        <f t="shared" si="2"/>
        <v>0</v>
      </c>
    </row>
    <row r="88" customFormat="1" spans="1:7">
      <c r="A88" s="89" t="s">
        <v>55</v>
      </c>
      <c r="B88" s="90" t="s">
        <v>585</v>
      </c>
      <c r="C88" s="96"/>
      <c r="D88" s="90" t="s">
        <v>615</v>
      </c>
      <c r="E88" s="90"/>
      <c r="F88" s="97"/>
      <c r="G88" s="93">
        <f t="shared" si="2"/>
        <v>0</v>
      </c>
    </row>
    <row r="89" customFormat="1" spans="1:7">
      <c r="A89" s="89" t="s">
        <v>51</v>
      </c>
      <c r="B89" s="90" t="s">
        <v>586</v>
      </c>
      <c r="C89" s="96">
        <v>0</v>
      </c>
      <c r="D89" s="90"/>
      <c r="E89" s="90"/>
      <c r="F89" s="97">
        <v>0</v>
      </c>
      <c r="G89" s="93">
        <f t="shared" si="2"/>
        <v>0</v>
      </c>
    </row>
    <row r="90" customFormat="1" spans="1:7">
      <c r="A90" s="89" t="s">
        <v>53</v>
      </c>
      <c r="B90" s="90" t="s">
        <v>586</v>
      </c>
      <c r="C90" s="96">
        <v>0</v>
      </c>
      <c r="D90" s="90"/>
      <c r="E90" s="90"/>
      <c r="F90" s="97">
        <v>0</v>
      </c>
      <c r="G90" s="93">
        <f t="shared" si="2"/>
        <v>0</v>
      </c>
    </row>
    <row r="91" customFormat="1" spans="1:7">
      <c r="A91" s="89" t="s">
        <v>55</v>
      </c>
      <c r="B91" s="90" t="s">
        <v>586</v>
      </c>
      <c r="C91" s="96"/>
      <c r="D91" s="90" t="s">
        <v>609</v>
      </c>
      <c r="E91" s="90"/>
      <c r="F91" s="97"/>
      <c r="G91" s="93">
        <f t="shared" si="2"/>
        <v>0</v>
      </c>
    </row>
    <row r="92" customFormat="1" spans="1:7">
      <c r="A92" s="89" t="s">
        <v>51</v>
      </c>
      <c r="B92" s="90" t="s">
        <v>587</v>
      </c>
      <c r="C92" s="96">
        <v>1</v>
      </c>
      <c r="D92" s="90"/>
      <c r="E92" s="90"/>
      <c r="F92" s="97">
        <v>73.72</v>
      </c>
      <c r="G92" s="93">
        <f t="shared" si="2"/>
        <v>0.00101311841122914</v>
      </c>
    </row>
    <row r="93" customFormat="1" spans="1:7">
      <c r="A93" s="89" t="s">
        <v>53</v>
      </c>
      <c r="B93" s="90" t="s">
        <v>587</v>
      </c>
      <c r="C93" s="96">
        <v>1</v>
      </c>
      <c r="D93" s="90"/>
      <c r="E93" s="90"/>
      <c r="F93" s="97">
        <v>73.72</v>
      </c>
      <c r="G93" s="93">
        <f t="shared" si="2"/>
        <v>0.00101311841122914</v>
      </c>
    </row>
    <row r="94" customFormat="1" spans="1:7">
      <c r="A94" s="89" t="s">
        <v>55</v>
      </c>
      <c r="B94" s="90" t="s">
        <v>588</v>
      </c>
      <c r="C94" s="96"/>
      <c r="D94" s="90" t="s">
        <v>610</v>
      </c>
      <c r="E94" s="90"/>
      <c r="F94" s="97"/>
      <c r="G94" s="93">
        <f t="shared" si="2"/>
        <v>0</v>
      </c>
    </row>
    <row r="95" customFormat="1" spans="1:7">
      <c r="A95" s="89" t="s">
        <v>55</v>
      </c>
      <c r="B95" s="90" t="s">
        <v>589</v>
      </c>
      <c r="C95" s="96">
        <v>1</v>
      </c>
      <c r="D95" s="90" t="s">
        <v>23</v>
      </c>
      <c r="E95" s="90">
        <v>7021</v>
      </c>
      <c r="F95" s="97">
        <v>73.72</v>
      </c>
      <c r="G95" s="93">
        <f t="shared" si="2"/>
        <v>0.00101311841122914</v>
      </c>
    </row>
    <row r="96" customFormat="1" spans="1:7">
      <c r="A96" s="89" t="s">
        <v>55</v>
      </c>
      <c r="B96" s="90" t="s">
        <v>598</v>
      </c>
      <c r="C96" s="96"/>
      <c r="D96" s="90"/>
      <c r="E96" s="90"/>
      <c r="F96" s="97"/>
      <c r="G96" s="93">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617</v>
      </c>
      <c r="B1" s="1"/>
      <c r="C1" s="1"/>
      <c r="D1" s="1"/>
      <c r="E1" s="1"/>
      <c r="F1" s="1"/>
      <c r="G1" s="1"/>
      <c r="H1" s="1"/>
      <c r="I1" s="1"/>
      <c r="J1" s="1"/>
      <c r="K1" s="1"/>
      <c r="L1" s="1"/>
      <c r="M1" s="1"/>
      <c r="N1" s="1"/>
      <c r="O1" s="1"/>
    </row>
    <row r="2" spans="1:15">
      <c r="A2" s="2" t="s">
        <v>2</v>
      </c>
      <c r="B2" s="2" t="s">
        <v>600</v>
      </c>
      <c r="C2" s="2" t="s">
        <v>601</v>
      </c>
      <c r="D2" s="3" t="s">
        <v>602</v>
      </c>
      <c r="E2" s="4"/>
      <c r="F2" s="5" t="s">
        <v>603</v>
      </c>
      <c r="G2" s="6"/>
      <c r="I2" s="2" t="s">
        <v>2</v>
      </c>
      <c r="J2" s="2" t="s">
        <v>600</v>
      </c>
      <c r="K2" s="2" t="s">
        <v>601</v>
      </c>
      <c r="L2" s="3" t="s">
        <v>602</v>
      </c>
      <c r="M2" s="4"/>
      <c r="N2" s="3" t="s">
        <v>603</v>
      </c>
      <c r="O2" s="4"/>
    </row>
    <row r="3" ht="38" customHeight="1" spans="1:15">
      <c r="A3" s="2"/>
      <c r="B3" s="2"/>
      <c r="C3" s="7"/>
      <c r="D3" s="2" t="s">
        <v>604</v>
      </c>
      <c r="E3" s="8" t="s">
        <v>605</v>
      </c>
      <c r="F3" s="5" t="s">
        <v>606</v>
      </c>
      <c r="G3" s="6" t="s">
        <v>607</v>
      </c>
      <c r="I3" s="2"/>
      <c r="J3" s="2"/>
      <c r="K3" s="2"/>
      <c r="L3" s="2" t="s">
        <v>604</v>
      </c>
      <c r="M3" s="2" t="s">
        <v>605</v>
      </c>
      <c r="N3" s="5" t="s">
        <v>606</v>
      </c>
      <c r="O3" s="6" t="s">
        <v>607</v>
      </c>
    </row>
    <row r="4" spans="1:15">
      <c r="A4" s="9" t="s">
        <v>50</v>
      </c>
      <c r="B4" s="10"/>
      <c r="C4" s="11"/>
      <c r="D4" s="12"/>
      <c r="E4" s="13"/>
      <c r="F4" s="14"/>
      <c r="G4" s="15"/>
      <c r="I4" s="50"/>
      <c r="J4" s="50"/>
      <c r="K4" s="50"/>
      <c r="L4" s="51"/>
      <c r="M4" s="51"/>
      <c r="N4" s="51"/>
      <c r="O4" s="51"/>
    </row>
    <row r="5" spans="1:15">
      <c r="A5" s="16" t="s">
        <v>618</v>
      </c>
      <c r="B5" s="17" t="s">
        <v>52</v>
      </c>
      <c r="C5" s="18"/>
      <c r="D5" s="19"/>
      <c r="E5" s="20"/>
      <c r="F5" s="21"/>
      <c r="G5" s="22"/>
      <c r="I5" s="16" t="s">
        <v>619</v>
      </c>
      <c r="J5" s="17" t="s">
        <v>432</v>
      </c>
      <c r="K5" s="18"/>
      <c r="L5" s="19"/>
      <c r="M5" s="49"/>
      <c r="N5" s="21"/>
      <c r="O5" s="22"/>
    </row>
    <row r="6" spans="1:15">
      <c r="A6" s="23" t="s">
        <v>620</v>
      </c>
      <c r="B6" s="24" t="s">
        <v>54</v>
      </c>
      <c r="C6" s="25"/>
      <c r="D6" s="26"/>
      <c r="E6" s="27"/>
      <c r="F6" s="28"/>
      <c r="G6" s="29"/>
      <c r="I6" s="41" t="s">
        <v>620</v>
      </c>
      <c r="J6" s="52" t="s">
        <v>621</v>
      </c>
      <c r="K6" s="42"/>
      <c r="L6" s="43"/>
      <c r="M6" s="53"/>
      <c r="N6" s="45"/>
      <c r="O6" s="46"/>
    </row>
    <row r="7" spans="1:15">
      <c r="A7" s="30">
        <v>1</v>
      </c>
      <c r="B7" s="31" t="s">
        <v>56</v>
      </c>
      <c r="C7" s="32"/>
      <c r="D7" s="33"/>
      <c r="E7" s="34"/>
      <c r="F7" s="35"/>
      <c r="G7" s="15"/>
      <c r="I7" s="30">
        <v>1</v>
      </c>
      <c r="J7" s="47" t="s">
        <v>622</v>
      </c>
      <c r="K7" s="32"/>
      <c r="L7" s="33"/>
      <c r="M7" s="54"/>
      <c r="N7" s="35"/>
      <c r="O7" s="15"/>
    </row>
    <row r="8" spans="1:15">
      <c r="A8" s="36" t="s">
        <v>623</v>
      </c>
      <c r="B8" s="31" t="s">
        <v>624</v>
      </c>
      <c r="C8" s="32"/>
      <c r="D8" s="33"/>
      <c r="E8" s="34"/>
      <c r="F8" s="35"/>
      <c r="G8" s="15"/>
      <c r="I8" s="30">
        <v>2</v>
      </c>
      <c r="J8" s="55" t="s">
        <v>625</v>
      </c>
      <c r="K8" s="32"/>
      <c r="L8" s="33"/>
      <c r="M8" s="54"/>
      <c r="N8" s="35"/>
      <c r="O8" s="15"/>
    </row>
    <row r="9" ht="18" customHeight="1" spans="1:15">
      <c r="A9" s="36" t="s">
        <v>626</v>
      </c>
      <c r="B9" s="31" t="s">
        <v>627</v>
      </c>
      <c r="C9" s="32"/>
      <c r="D9" s="33"/>
      <c r="E9" s="34"/>
      <c r="F9" s="35"/>
      <c r="G9" s="15"/>
      <c r="I9" s="30">
        <v>3</v>
      </c>
      <c r="J9" s="37" t="s">
        <v>456</v>
      </c>
      <c r="K9" s="32"/>
      <c r="L9" s="33"/>
      <c r="M9" s="54"/>
      <c r="N9" s="35"/>
      <c r="O9" s="15"/>
    </row>
    <row r="10" ht="18" customHeight="1" spans="1:15">
      <c r="A10" s="30">
        <v>2</v>
      </c>
      <c r="B10" s="31" t="s">
        <v>123</v>
      </c>
      <c r="C10" s="32"/>
      <c r="D10" s="33"/>
      <c r="E10" s="34"/>
      <c r="F10" s="35"/>
      <c r="G10" s="15"/>
      <c r="I10" s="30">
        <v>4</v>
      </c>
      <c r="J10" s="37" t="s">
        <v>628</v>
      </c>
      <c r="K10" s="32"/>
      <c r="L10" s="33"/>
      <c r="M10" s="54"/>
      <c r="N10" s="35"/>
      <c r="O10" s="15"/>
    </row>
    <row r="11" ht="27" customHeight="1" spans="1:15">
      <c r="A11" s="36" t="s">
        <v>623</v>
      </c>
      <c r="B11" s="10" t="s">
        <v>629</v>
      </c>
      <c r="C11" s="32"/>
      <c r="D11" s="33"/>
      <c r="E11" s="34"/>
      <c r="F11" s="35"/>
      <c r="G11" s="15"/>
      <c r="I11" s="30">
        <v>5</v>
      </c>
      <c r="J11" s="56" t="s">
        <v>630</v>
      </c>
      <c r="K11" s="32"/>
      <c r="L11" s="33"/>
      <c r="M11" s="54"/>
      <c r="N11" s="35"/>
      <c r="O11" s="15"/>
    </row>
    <row r="12" ht="27" customHeight="1" spans="1:15">
      <c r="A12" s="36" t="s">
        <v>626</v>
      </c>
      <c r="B12" s="10" t="s">
        <v>631</v>
      </c>
      <c r="C12" s="32"/>
      <c r="D12" s="33"/>
      <c r="E12" s="34"/>
      <c r="F12" s="35"/>
      <c r="G12" s="15"/>
      <c r="I12" s="30">
        <v>6</v>
      </c>
      <c r="J12" s="37" t="s">
        <v>632</v>
      </c>
      <c r="K12" s="32"/>
      <c r="L12" s="33"/>
      <c r="M12" s="54"/>
      <c r="N12" s="35"/>
      <c r="O12" s="15"/>
    </row>
    <row r="13" ht="27" customHeight="1" spans="1:15">
      <c r="A13" s="36" t="s">
        <v>633</v>
      </c>
      <c r="B13" s="10" t="s">
        <v>634</v>
      </c>
      <c r="C13" s="32"/>
      <c r="D13" s="33"/>
      <c r="E13" s="34"/>
      <c r="F13" s="35"/>
      <c r="G13" s="15"/>
      <c r="I13" s="30">
        <v>7</v>
      </c>
      <c r="J13" s="57" t="s">
        <v>466</v>
      </c>
      <c r="K13" s="32"/>
      <c r="L13" s="33"/>
      <c r="M13" s="54"/>
      <c r="N13" s="35"/>
      <c r="O13" s="15"/>
    </row>
    <row r="14" ht="18" customHeight="1" spans="1:15">
      <c r="A14" s="36" t="s">
        <v>635</v>
      </c>
      <c r="B14" s="10" t="s">
        <v>636</v>
      </c>
      <c r="C14" s="32"/>
      <c r="D14" s="33"/>
      <c r="E14" s="34"/>
      <c r="F14" s="35"/>
      <c r="G14" s="15"/>
      <c r="I14" s="30">
        <v>8</v>
      </c>
      <c r="J14" s="47" t="s">
        <v>467</v>
      </c>
      <c r="K14" s="32"/>
      <c r="L14" s="33"/>
      <c r="M14" s="54"/>
      <c r="N14" s="35"/>
      <c r="O14" s="15"/>
    </row>
    <row r="15" ht="18" customHeight="1" spans="1:15">
      <c r="A15" s="30">
        <v>3</v>
      </c>
      <c r="B15" s="31" t="s">
        <v>197</v>
      </c>
      <c r="C15" s="32"/>
      <c r="D15" s="33"/>
      <c r="E15" s="34"/>
      <c r="F15" s="35"/>
      <c r="G15" s="15"/>
      <c r="I15" s="30">
        <v>9</v>
      </c>
      <c r="J15" s="47" t="s">
        <v>587</v>
      </c>
      <c r="K15" s="32"/>
      <c r="L15" s="33"/>
      <c r="M15" s="54"/>
      <c r="N15" s="35"/>
      <c r="O15" s="15"/>
    </row>
    <row r="16" ht="18" customHeight="1" spans="1:15">
      <c r="A16" s="30">
        <v>4</v>
      </c>
      <c r="B16" s="31" t="s">
        <v>198</v>
      </c>
      <c r="C16" s="32"/>
      <c r="D16" s="33"/>
      <c r="E16" s="34"/>
      <c r="F16" s="35"/>
      <c r="G16" s="15"/>
      <c r="I16" s="58" t="s">
        <v>637</v>
      </c>
      <c r="J16" s="52" t="s">
        <v>469</v>
      </c>
      <c r="K16" s="52"/>
      <c r="L16" s="52"/>
      <c r="M16" s="52"/>
      <c r="N16" s="52"/>
      <c r="O16" s="52"/>
    </row>
    <row r="17" ht="24" customHeight="1" spans="1:15">
      <c r="A17" s="36" t="s">
        <v>623</v>
      </c>
      <c r="B17" s="10" t="s">
        <v>638</v>
      </c>
      <c r="C17" s="32"/>
      <c r="D17" s="33"/>
      <c r="E17" s="34"/>
      <c r="F17" s="35"/>
      <c r="G17" s="15"/>
      <c r="I17" s="30">
        <v>1</v>
      </c>
      <c r="J17" s="37" t="s">
        <v>470</v>
      </c>
      <c r="K17" s="32"/>
      <c r="L17" s="33"/>
      <c r="M17" s="54"/>
      <c r="N17" s="35"/>
      <c r="O17" s="15"/>
    </row>
    <row r="18" ht="24" customHeight="1" spans="1:15">
      <c r="A18" s="36" t="s">
        <v>626</v>
      </c>
      <c r="B18" s="10" t="s">
        <v>639</v>
      </c>
      <c r="C18" s="32"/>
      <c r="D18" s="33"/>
      <c r="E18" s="34"/>
      <c r="F18" s="35"/>
      <c r="G18" s="15"/>
      <c r="I18" s="30">
        <v>2</v>
      </c>
      <c r="J18" s="37" t="s">
        <v>471</v>
      </c>
      <c r="K18" s="32"/>
      <c r="L18" s="33"/>
      <c r="M18" s="54"/>
      <c r="N18" s="35"/>
      <c r="O18" s="15"/>
    </row>
    <row r="19" ht="24" customHeight="1" spans="1:15">
      <c r="A19" s="36" t="s">
        <v>633</v>
      </c>
      <c r="B19" s="10" t="s">
        <v>640</v>
      </c>
      <c r="C19" s="32"/>
      <c r="D19" s="33"/>
      <c r="E19" s="34"/>
      <c r="F19" s="35"/>
      <c r="G19" s="15"/>
      <c r="I19" s="30">
        <v>3</v>
      </c>
      <c r="J19" s="37" t="s">
        <v>472</v>
      </c>
      <c r="K19" s="32"/>
      <c r="L19" s="33"/>
      <c r="M19" s="54"/>
      <c r="N19" s="35"/>
      <c r="O19" s="15"/>
    </row>
    <row r="20" ht="24" customHeight="1" spans="1:15">
      <c r="A20" s="36" t="s">
        <v>635</v>
      </c>
      <c r="B20" s="10" t="s">
        <v>641</v>
      </c>
      <c r="C20" s="32"/>
      <c r="D20" s="33"/>
      <c r="E20" s="34"/>
      <c r="F20" s="35"/>
      <c r="G20" s="15"/>
      <c r="I20" s="30">
        <v>4</v>
      </c>
      <c r="J20" s="37" t="s">
        <v>473</v>
      </c>
      <c r="K20" s="32"/>
      <c r="L20" s="33"/>
      <c r="M20" s="54"/>
      <c r="N20" s="35"/>
      <c r="O20" s="15"/>
    </row>
    <row r="21" spans="1:15">
      <c r="A21" s="30">
        <v>5</v>
      </c>
      <c r="B21" s="31" t="s">
        <v>213</v>
      </c>
      <c r="C21" s="32"/>
      <c r="D21" s="33"/>
      <c r="E21" s="34"/>
      <c r="F21" s="35"/>
      <c r="G21" s="15"/>
      <c r="I21" s="58" t="s">
        <v>642</v>
      </c>
      <c r="J21" s="52" t="s">
        <v>548</v>
      </c>
      <c r="K21" s="52"/>
      <c r="L21" s="52"/>
      <c r="M21" s="52"/>
      <c r="N21" s="52"/>
      <c r="O21" s="52"/>
    </row>
    <row r="22" ht="22" customHeight="1" spans="1:15">
      <c r="A22" s="30">
        <v>6</v>
      </c>
      <c r="B22" s="31" t="s">
        <v>643</v>
      </c>
      <c r="C22" s="32"/>
      <c r="D22" s="33"/>
      <c r="E22" s="34"/>
      <c r="F22" s="35"/>
      <c r="G22" s="15"/>
      <c r="I22" s="30">
        <v>1</v>
      </c>
      <c r="J22" s="56" t="s">
        <v>644</v>
      </c>
      <c r="K22" s="32"/>
      <c r="L22" s="33"/>
      <c r="M22" s="54"/>
      <c r="N22" s="35"/>
      <c r="O22" s="15"/>
    </row>
    <row r="23" ht="29" customHeight="1" spans="1:15">
      <c r="A23" s="30">
        <v>7</v>
      </c>
      <c r="B23" s="37" t="s">
        <v>645</v>
      </c>
      <c r="C23" s="32"/>
      <c r="D23" s="33"/>
      <c r="E23" s="34"/>
      <c r="F23" s="35"/>
      <c r="G23" s="15"/>
      <c r="I23" s="30">
        <v>2</v>
      </c>
      <c r="J23" s="37" t="s">
        <v>550</v>
      </c>
      <c r="K23" s="32"/>
      <c r="L23" s="33"/>
      <c r="M23" s="54"/>
      <c r="N23" s="35"/>
      <c r="O23" s="15"/>
    </row>
    <row r="24" ht="29" customHeight="1" spans="1:15">
      <c r="A24" s="23" t="s">
        <v>637</v>
      </c>
      <c r="B24" s="38" t="s">
        <v>225</v>
      </c>
      <c r="C24" s="25"/>
      <c r="D24" s="26"/>
      <c r="E24" s="27"/>
      <c r="F24" s="28"/>
      <c r="G24" s="29"/>
      <c r="I24" s="30">
        <v>3</v>
      </c>
      <c r="J24" s="37" t="s">
        <v>551</v>
      </c>
      <c r="K24" s="32"/>
      <c r="L24" s="33"/>
      <c r="M24" s="54"/>
      <c r="N24" s="35"/>
      <c r="O24" s="15"/>
    </row>
    <row r="25" ht="29" customHeight="1" spans="1:15">
      <c r="A25" s="30">
        <v>1</v>
      </c>
      <c r="B25" s="37" t="s">
        <v>226</v>
      </c>
      <c r="C25" s="32"/>
      <c r="D25" s="33"/>
      <c r="E25" s="34"/>
      <c r="F25" s="35"/>
      <c r="G25" s="15"/>
      <c r="I25" s="30">
        <v>4</v>
      </c>
      <c r="J25" s="37" t="s">
        <v>646</v>
      </c>
      <c r="K25" s="32"/>
      <c r="L25" s="33"/>
      <c r="M25" s="54"/>
      <c r="N25" s="35"/>
      <c r="O25" s="15"/>
    </row>
    <row r="26" ht="29" customHeight="1" spans="1:15">
      <c r="A26" s="30">
        <v>2</v>
      </c>
      <c r="B26" s="39" t="s">
        <v>227</v>
      </c>
      <c r="C26" s="32"/>
      <c r="D26" s="33"/>
      <c r="E26" s="34"/>
      <c r="F26" s="35"/>
      <c r="G26" s="15"/>
      <c r="I26" s="30">
        <v>5</v>
      </c>
      <c r="J26" s="37" t="s">
        <v>553</v>
      </c>
      <c r="K26" s="32"/>
      <c r="L26" s="33"/>
      <c r="M26" s="54"/>
      <c r="N26" s="35"/>
      <c r="O26" s="15"/>
    </row>
    <row r="27" ht="24" spans="1:15">
      <c r="A27" s="30">
        <v>3</v>
      </c>
      <c r="B27" s="37" t="s">
        <v>647</v>
      </c>
      <c r="C27" s="32"/>
      <c r="D27" s="33"/>
      <c r="E27" s="34"/>
      <c r="F27" s="35"/>
      <c r="G27" s="15"/>
      <c r="I27" s="30">
        <v>6</v>
      </c>
      <c r="J27" s="37" t="s">
        <v>648</v>
      </c>
      <c r="K27" s="11"/>
      <c r="L27" s="12"/>
      <c r="M27" s="59"/>
      <c r="N27" s="14"/>
      <c r="O27" s="15"/>
    </row>
    <row r="28" spans="1:15">
      <c r="A28" s="30">
        <v>4</v>
      </c>
      <c r="B28" s="37" t="s">
        <v>238</v>
      </c>
      <c r="C28" s="32"/>
      <c r="D28" s="33"/>
      <c r="E28" s="34"/>
      <c r="F28" s="35"/>
      <c r="G28" s="15"/>
      <c r="I28" s="16" t="s">
        <v>649</v>
      </c>
      <c r="J28" s="17" t="s">
        <v>555</v>
      </c>
      <c r="K28" s="18"/>
      <c r="L28" s="19"/>
      <c r="M28" s="49"/>
      <c r="N28" s="21"/>
      <c r="O28" s="22"/>
    </row>
    <row r="29" spans="1:15">
      <c r="A29" s="23" t="s">
        <v>642</v>
      </c>
      <c r="B29" s="38" t="s">
        <v>239</v>
      </c>
      <c r="C29" s="25"/>
      <c r="D29" s="26"/>
      <c r="E29" s="27"/>
      <c r="F29" s="28"/>
      <c r="G29" s="29"/>
      <c r="I29" s="41" t="s">
        <v>620</v>
      </c>
      <c r="J29" s="52" t="s">
        <v>555</v>
      </c>
      <c r="K29" s="42"/>
      <c r="L29" s="43"/>
      <c r="M29" s="53"/>
      <c r="N29" s="45"/>
      <c r="O29" s="46"/>
    </row>
    <row r="30" spans="1:15">
      <c r="A30" s="30">
        <v>1</v>
      </c>
      <c r="B30" s="37" t="s">
        <v>650</v>
      </c>
      <c r="C30" s="32"/>
      <c r="D30" s="33"/>
      <c r="E30" s="34"/>
      <c r="F30" s="35"/>
      <c r="G30" s="15"/>
      <c r="I30" s="30">
        <v>1</v>
      </c>
      <c r="J30" s="37" t="s">
        <v>556</v>
      </c>
      <c r="K30" s="32"/>
      <c r="L30" s="33"/>
      <c r="M30" s="54"/>
      <c r="N30" s="35"/>
      <c r="O30" s="15"/>
    </row>
    <row r="31" spans="1:15">
      <c r="A31" s="36" t="s">
        <v>623</v>
      </c>
      <c r="B31" s="37" t="s">
        <v>651</v>
      </c>
      <c r="C31" s="32"/>
      <c r="D31" s="33"/>
      <c r="E31" s="34"/>
      <c r="F31" s="35"/>
      <c r="G31" s="15"/>
      <c r="I31" s="30">
        <v>2</v>
      </c>
      <c r="J31" s="37" t="s">
        <v>557</v>
      </c>
      <c r="K31" s="32"/>
      <c r="L31" s="33"/>
      <c r="M31" s="54"/>
      <c r="N31" s="35"/>
      <c r="O31" s="15"/>
    </row>
    <row r="32" spans="1:15">
      <c r="A32" s="36" t="s">
        <v>626</v>
      </c>
      <c r="B32" s="37" t="s">
        <v>652</v>
      </c>
      <c r="C32" s="32"/>
      <c r="D32" s="33"/>
      <c r="E32" s="34"/>
      <c r="F32" s="35"/>
      <c r="G32" s="15"/>
      <c r="I32" s="30">
        <v>3</v>
      </c>
      <c r="J32" s="47" t="s">
        <v>569</v>
      </c>
      <c r="K32" s="11"/>
      <c r="L32" s="12"/>
      <c r="M32" s="59"/>
      <c r="N32" s="14"/>
      <c r="O32" s="15"/>
    </row>
    <row r="33" spans="1:15">
      <c r="A33" s="36" t="s">
        <v>633</v>
      </c>
      <c r="B33" s="37" t="s">
        <v>653</v>
      </c>
      <c r="C33" s="32"/>
      <c r="D33" s="33"/>
      <c r="E33" s="34"/>
      <c r="F33" s="35"/>
      <c r="G33" s="15"/>
      <c r="I33" s="16" t="s">
        <v>654</v>
      </c>
      <c r="J33" s="17" t="s">
        <v>570</v>
      </c>
      <c r="K33" s="18"/>
      <c r="L33" s="19"/>
      <c r="M33" s="49"/>
      <c r="N33" s="21"/>
      <c r="O33" s="22"/>
    </row>
    <row r="34" spans="1:15">
      <c r="A34" s="36" t="s">
        <v>635</v>
      </c>
      <c r="B34" s="37" t="s">
        <v>655</v>
      </c>
      <c r="C34" s="32"/>
      <c r="D34" s="33"/>
      <c r="E34" s="34"/>
      <c r="F34" s="35"/>
      <c r="G34" s="15"/>
      <c r="I34" s="58" t="s">
        <v>620</v>
      </c>
      <c r="J34" s="52" t="s">
        <v>571</v>
      </c>
      <c r="K34" s="52"/>
      <c r="L34" s="52"/>
      <c r="M34" s="52"/>
      <c r="N34" s="52"/>
      <c r="O34" s="52"/>
    </row>
    <row r="35" spans="1:15">
      <c r="A35" s="30">
        <v>2</v>
      </c>
      <c r="B35" s="39" t="s">
        <v>293</v>
      </c>
      <c r="C35" s="32"/>
      <c r="D35" s="33"/>
      <c r="E35" s="34"/>
      <c r="F35" s="35"/>
      <c r="G35" s="15"/>
      <c r="I35" s="30">
        <v>1</v>
      </c>
      <c r="J35" s="60" t="s">
        <v>572</v>
      </c>
      <c r="K35" s="32"/>
      <c r="L35" s="33"/>
      <c r="M35" s="54"/>
      <c r="N35" s="35"/>
      <c r="O35" s="15"/>
    </row>
    <row r="36" spans="1:15">
      <c r="A36" s="23" t="s">
        <v>656</v>
      </c>
      <c r="B36" s="40" t="s">
        <v>376</v>
      </c>
      <c r="C36" s="25"/>
      <c r="D36" s="26"/>
      <c r="E36" s="27"/>
      <c r="F36" s="28"/>
      <c r="G36" s="29"/>
      <c r="I36" s="58" t="s">
        <v>637</v>
      </c>
      <c r="J36" s="52" t="s">
        <v>573</v>
      </c>
      <c r="K36" s="52"/>
      <c r="L36" s="52"/>
      <c r="M36" s="52"/>
      <c r="N36" s="52"/>
      <c r="O36" s="52"/>
    </row>
    <row r="37" spans="1:15">
      <c r="A37" s="30">
        <v>1</v>
      </c>
      <c r="B37" s="39" t="s">
        <v>657</v>
      </c>
      <c r="C37" s="32"/>
      <c r="D37" s="33"/>
      <c r="E37" s="34"/>
      <c r="F37" s="35"/>
      <c r="G37" s="15"/>
      <c r="I37" s="30">
        <v>1</v>
      </c>
      <c r="J37" s="37" t="s">
        <v>658</v>
      </c>
      <c r="K37" s="32"/>
      <c r="L37" s="33"/>
      <c r="M37" s="54"/>
      <c r="N37" s="35"/>
      <c r="O37" s="15"/>
    </row>
    <row r="38" spans="1:15">
      <c r="A38" s="30">
        <v>2</v>
      </c>
      <c r="B38" s="39" t="s">
        <v>659</v>
      </c>
      <c r="C38" s="32"/>
      <c r="D38" s="33"/>
      <c r="E38" s="34"/>
      <c r="F38" s="35"/>
      <c r="G38" s="15"/>
      <c r="I38" s="30">
        <v>2</v>
      </c>
      <c r="J38" s="37" t="s">
        <v>660</v>
      </c>
      <c r="K38" s="32"/>
      <c r="L38" s="33"/>
      <c r="M38" s="54"/>
      <c r="N38" s="35"/>
      <c r="O38" s="15"/>
    </row>
    <row r="39" spans="1:15">
      <c r="A39" s="30">
        <v>3</v>
      </c>
      <c r="B39" s="39" t="s">
        <v>379</v>
      </c>
      <c r="C39" s="32"/>
      <c r="D39" s="33"/>
      <c r="E39" s="34"/>
      <c r="F39" s="35"/>
      <c r="G39" s="15"/>
      <c r="I39" s="30">
        <v>3</v>
      </c>
      <c r="J39" s="37" t="s">
        <v>661</v>
      </c>
      <c r="K39" s="32"/>
      <c r="L39" s="33"/>
      <c r="M39" s="54"/>
      <c r="N39" s="35"/>
      <c r="O39" s="15"/>
    </row>
    <row r="40" spans="1:15">
      <c r="A40" s="30">
        <v>4</v>
      </c>
      <c r="B40" s="39" t="s">
        <v>380</v>
      </c>
      <c r="C40" s="32"/>
      <c r="D40" s="33"/>
      <c r="E40" s="34"/>
      <c r="F40" s="35"/>
      <c r="G40" s="15"/>
      <c r="I40" s="58" t="s">
        <v>642</v>
      </c>
      <c r="J40" s="52" t="s">
        <v>662</v>
      </c>
      <c r="K40" s="52"/>
      <c r="L40" s="52"/>
      <c r="M40" s="52"/>
      <c r="N40" s="52"/>
      <c r="O40" s="52"/>
    </row>
    <row r="41" spans="1:15">
      <c r="A41" s="23" t="s">
        <v>663</v>
      </c>
      <c r="B41" s="40" t="s">
        <v>381</v>
      </c>
      <c r="C41" s="25"/>
      <c r="D41" s="26"/>
      <c r="E41" s="27"/>
      <c r="F41" s="28"/>
      <c r="G41" s="29"/>
      <c r="I41" s="30">
        <v>1</v>
      </c>
      <c r="J41" s="37" t="s">
        <v>664</v>
      </c>
      <c r="K41" s="32"/>
      <c r="L41" s="33"/>
      <c r="M41" s="54"/>
      <c r="N41" s="35"/>
      <c r="O41" s="15"/>
    </row>
    <row r="42" spans="1:15">
      <c r="A42" s="30">
        <v>1</v>
      </c>
      <c r="B42" s="37" t="s">
        <v>382</v>
      </c>
      <c r="C42" s="32"/>
      <c r="D42" s="33"/>
      <c r="E42" s="34"/>
      <c r="F42" s="35"/>
      <c r="G42" s="15"/>
      <c r="I42" s="30">
        <v>2</v>
      </c>
      <c r="J42" s="37" t="s">
        <v>665</v>
      </c>
      <c r="K42" s="32"/>
      <c r="L42" s="33"/>
      <c r="M42" s="54"/>
      <c r="N42" s="35"/>
      <c r="O42" s="15"/>
    </row>
    <row r="43" spans="1:15">
      <c r="A43" s="30">
        <v>2</v>
      </c>
      <c r="B43" s="37" t="s">
        <v>394</v>
      </c>
      <c r="C43" s="32"/>
      <c r="D43" s="33"/>
      <c r="E43" s="34"/>
      <c r="F43" s="35"/>
      <c r="G43" s="15"/>
      <c r="I43" s="30">
        <v>3</v>
      </c>
      <c r="J43" s="37" t="s">
        <v>666</v>
      </c>
      <c r="K43" s="32"/>
      <c r="L43" s="33"/>
      <c r="M43" s="54"/>
      <c r="N43" s="35"/>
      <c r="O43" s="15"/>
    </row>
    <row r="44" spans="1:15">
      <c r="A44" s="30">
        <v>3</v>
      </c>
      <c r="B44" s="37" t="s">
        <v>395</v>
      </c>
      <c r="C44" s="32"/>
      <c r="D44" s="33"/>
      <c r="E44" s="34"/>
      <c r="F44" s="35"/>
      <c r="G44" s="15"/>
      <c r="I44" s="30">
        <v>4</v>
      </c>
      <c r="J44" s="37" t="s">
        <v>667</v>
      </c>
      <c r="K44" s="32"/>
      <c r="L44" s="33"/>
      <c r="M44" s="54"/>
      <c r="N44" s="35"/>
      <c r="O44" s="15"/>
    </row>
    <row r="45" spans="1:15">
      <c r="A45" s="30">
        <v>4</v>
      </c>
      <c r="B45" s="37" t="s">
        <v>396</v>
      </c>
      <c r="C45" s="32"/>
      <c r="D45" s="33"/>
      <c r="E45" s="34"/>
      <c r="F45" s="35"/>
      <c r="G45" s="15"/>
      <c r="I45" s="30">
        <v>5</v>
      </c>
      <c r="J45" s="37" t="s">
        <v>668</v>
      </c>
      <c r="K45" s="32"/>
      <c r="L45" s="33"/>
      <c r="M45" s="54"/>
      <c r="N45" s="35"/>
      <c r="O45" s="15"/>
    </row>
    <row r="46" spans="1:15">
      <c r="A46" s="30">
        <v>5</v>
      </c>
      <c r="B46" s="37" t="s">
        <v>397</v>
      </c>
      <c r="C46" s="32"/>
      <c r="D46" s="33"/>
      <c r="E46" s="34"/>
      <c r="F46" s="35"/>
      <c r="G46" s="15"/>
      <c r="I46" s="30">
        <v>6</v>
      </c>
      <c r="J46" s="37" t="s">
        <v>669</v>
      </c>
      <c r="K46" s="32"/>
      <c r="L46" s="33"/>
      <c r="M46" s="54"/>
      <c r="N46" s="35"/>
      <c r="O46" s="15"/>
    </row>
    <row r="47" spans="1:15">
      <c r="A47" s="30">
        <v>6</v>
      </c>
      <c r="B47" s="37" t="s">
        <v>587</v>
      </c>
      <c r="C47" s="32"/>
      <c r="D47" s="33"/>
      <c r="E47" s="34"/>
      <c r="F47" s="35"/>
      <c r="G47" s="15"/>
      <c r="I47" s="58" t="s">
        <v>656</v>
      </c>
      <c r="J47" s="52" t="s">
        <v>670</v>
      </c>
      <c r="K47" s="52"/>
      <c r="L47" s="52"/>
      <c r="M47" s="52"/>
      <c r="N47" s="52"/>
      <c r="O47" s="52"/>
    </row>
    <row r="48" spans="1:15">
      <c r="A48" s="16" t="s">
        <v>671</v>
      </c>
      <c r="B48" s="17" t="s">
        <v>398</v>
      </c>
      <c r="C48" s="18"/>
      <c r="D48" s="19"/>
      <c r="E48" s="20"/>
      <c r="F48" s="21"/>
      <c r="G48" s="22"/>
      <c r="I48" s="30">
        <v>1</v>
      </c>
      <c r="J48" s="37" t="s">
        <v>672</v>
      </c>
      <c r="K48" s="32"/>
      <c r="L48" s="33"/>
      <c r="M48" s="54"/>
      <c r="N48" s="35"/>
      <c r="O48" s="15"/>
    </row>
    <row r="49" spans="1:15">
      <c r="A49" s="41" t="s">
        <v>620</v>
      </c>
      <c r="B49" s="38" t="s">
        <v>399</v>
      </c>
      <c r="C49" s="42"/>
      <c r="D49" s="43"/>
      <c r="E49" s="44"/>
      <c r="F49" s="45"/>
      <c r="G49" s="46"/>
      <c r="I49" s="30">
        <v>2</v>
      </c>
      <c r="J49" s="37" t="s">
        <v>673</v>
      </c>
      <c r="K49" s="32"/>
      <c r="L49" s="33"/>
      <c r="M49" s="54"/>
      <c r="N49" s="35"/>
      <c r="O49" s="15"/>
    </row>
    <row r="50" spans="1:15">
      <c r="A50" s="30">
        <v>1</v>
      </c>
      <c r="B50" s="37" t="s">
        <v>400</v>
      </c>
      <c r="C50" s="32"/>
      <c r="D50" s="33"/>
      <c r="E50" s="34"/>
      <c r="F50" s="35"/>
      <c r="G50" s="15"/>
      <c r="I50" s="30">
        <v>3</v>
      </c>
      <c r="J50" s="37" t="s">
        <v>674</v>
      </c>
      <c r="K50" s="32"/>
      <c r="L50" s="33"/>
      <c r="M50" s="54"/>
      <c r="N50" s="35"/>
      <c r="O50" s="15"/>
    </row>
    <row r="51" spans="1:15">
      <c r="A51" s="30">
        <v>2</v>
      </c>
      <c r="B51" s="37" t="s">
        <v>675</v>
      </c>
      <c r="C51" s="32"/>
      <c r="D51" s="33"/>
      <c r="E51" s="34"/>
      <c r="F51" s="35"/>
      <c r="G51" s="15"/>
      <c r="I51" s="30">
        <v>4</v>
      </c>
      <c r="J51" s="37" t="s">
        <v>676</v>
      </c>
      <c r="K51" s="32"/>
      <c r="L51" s="33"/>
      <c r="M51" s="54"/>
      <c r="N51" s="35"/>
      <c r="O51" s="15"/>
    </row>
    <row r="52" spans="1:15">
      <c r="A52" s="23" t="s">
        <v>637</v>
      </c>
      <c r="B52" s="38" t="s">
        <v>412</v>
      </c>
      <c r="C52" s="25"/>
      <c r="D52" s="26"/>
      <c r="E52" s="27"/>
      <c r="F52" s="28"/>
      <c r="G52" s="29"/>
      <c r="I52" s="30">
        <v>5</v>
      </c>
      <c r="J52" s="37" t="s">
        <v>677</v>
      </c>
      <c r="K52" s="32"/>
      <c r="L52" s="33"/>
      <c r="M52" s="54"/>
      <c r="N52" s="35"/>
      <c r="O52" s="15"/>
    </row>
    <row r="53" spans="1:15">
      <c r="A53" s="30">
        <v>1</v>
      </c>
      <c r="B53" s="37" t="s">
        <v>414</v>
      </c>
      <c r="C53" s="32"/>
      <c r="D53" s="33"/>
      <c r="E53" s="34"/>
      <c r="F53" s="35"/>
      <c r="G53" s="15"/>
      <c r="I53" s="16" t="s">
        <v>678</v>
      </c>
      <c r="J53" s="17" t="s">
        <v>679</v>
      </c>
      <c r="K53" s="18"/>
      <c r="L53" s="19"/>
      <c r="M53" s="61"/>
      <c r="N53" s="21"/>
      <c r="O53" s="22"/>
    </row>
    <row r="54" spans="1:15">
      <c r="A54" s="30">
        <v>2</v>
      </c>
      <c r="B54" s="37" t="s">
        <v>415</v>
      </c>
      <c r="C54" s="32"/>
      <c r="D54" s="33"/>
      <c r="E54" s="34"/>
      <c r="F54" s="35"/>
      <c r="G54" s="15"/>
      <c r="I54" s="58" t="s">
        <v>620</v>
      </c>
      <c r="J54" s="52" t="s">
        <v>680</v>
      </c>
      <c r="K54" s="52"/>
      <c r="L54" s="52"/>
      <c r="M54" s="52"/>
      <c r="N54" s="52"/>
      <c r="O54" s="52"/>
    </row>
    <row r="55" spans="1:15">
      <c r="A55" s="23" t="s">
        <v>642</v>
      </c>
      <c r="B55" s="38" t="s">
        <v>416</v>
      </c>
      <c r="C55" s="25"/>
      <c r="D55" s="26"/>
      <c r="E55" s="27"/>
      <c r="F55" s="28"/>
      <c r="G55" s="29"/>
      <c r="I55" s="30">
        <v>1</v>
      </c>
      <c r="J55" s="60" t="s">
        <v>681</v>
      </c>
      <c r="K55" s="32"/>
      <c r="L55" s="33"/>
      <c r="M55" s="62"/>
      <c r="N55" s="35"/>
      <c r="O55" s="15"/>
    </row>
    <row r="56" spans="1:15">
      <c r="A56" s="30">
        <v>1</v>
      </c>
      <c r="B56" s="37" t="s">
        <v>417</v>
      </c>
      <c r="C56" s="32"/>
      <c r="D56" s="33"/>
      <c r="E56" s="34"/>
      <c r="F56" s="35"/>
      <c r="G56" s="15"/>
      <c r="I56" s="30">
        <v>2</v>
      </c>
      <c r="J56" s="60" t="s">
        <v>682</v>
      </c>
      <c r="K56" s="32"/>
      <c r="L56" s="33"/>
      <c r="M56" s="62"/>
      <c r="N56" s="35"/>
      <c r="O56" s="15"/>
    </row>
    <row r="57" spans="1:15">
      <c r="A57" s="30">
        <v>2</v>
      </c>
      <c r="B57" s="47" t="s">
        <v>683</v>
      </c>
      <c r="C57" s="32"/>
      <c r="D57" s="33"/>
      <c r="E57" s="34"/>
      <c r="F57" s="35"/>
      <c r="G57" s="15"/>
      <c r="I57" s="58" t="s">
        <v>637</v>
      </c>
      <c r="J57" s="52" t="s">
        <v>684</v>
      </c>
      <c r="K57" s="52"/>
      <c r="L57" s="52"/>
      <c r="M57" s="52"/>
      <c r="N57" s="52"/>
      <c r="O57" s="52"/>
    </row>
    <row r="58" spans="1:15">
      <c r="A58" s="23" t="s">
        <v>656</v>
      </c>
      <c r="B58" s="48" t="s">
        <v>419</v>
      </c>
      <c r="C58" s="25"/>
      <c r="D58" s="26"/>
      <c r="E58" s="27"/>
      <c r="F58" s="28"/>
      <c r="G58" s="29"/>
      <c r="I58" s="30">
        <v>1</v>
      </c>
      <c r="J58" s="60" t="s">
        <v>685</v>
      </c>
      <c r="K58" s="32"/>
      <c r="L58" s="33"/>
      <c r="M58" s="62"/>
      <c r="N58" s="35"/>
      <c r="O58" s="15"/>
    </row>
    <row r="59" spans="1:15">
      <c r="A59" s="30">
        <v>1</v>
      </c>
      <c r="B59" s="47" t="s">
        <v>420</v>
      </c>
      <c r="C59" s="32"/>
      <c r="D59" s="33"/>
      <c r="E59" s="34"/>
      <c r="F59" s="35"/>
      <c r="G59" s="15"/>
      <c r="I59" s="30">
        <v>2</v>
      </c>
      <c r="J59" s="60" t="s">
        <v>686</v>
      </c>
      <c r="K59" s="32"/>
      <c r="L59" s="33"/>
      <c r="M59" s="62"/>
      <c r="N59" s="35"/>
      <c r="O59" s="15"/>
    </row>
    <row r="60" spans="1:15">
      <c r="A60" s="30">
        <v>2</v>
      </c>
      <c r="B60" s="47" t="s">
        <v>421</v>
      </c>
      <c r="C60" s="32"/>
      <c r="D60" s="33"/>
      <c r="E60" s="34"/>
      <c r="F60" s="35"/>
      <c r="G60" s="15"/>
      <c r="I60" s="30">
        <v>3</v>
      </c>
      <c r="J60" s="60" t="s">
        <v>687</v>
      </c>
      <c r="K60" s="32"/>
      <c r="L60" s="33"/>
      <c r="M60" s="62"/>
      <c r="N60" s="35"/>
      <c r="O60" s="15"/>
    </row>
    <row r="61" spans="1:15">
      <c r="A61" s="30">
        <v>3</v>
      </c>
      <c r="B61" s="47" t="s">
        <v>422</v>
      </c>
      <c r="C61" s="32"/>
      <c r="D61" s="33"/>
      <c r="E61" s="34"/>
      <c r="F61" s="35"/>
      <c r="G61" s="15"/>
      <c r="I61" s="30">
        <v>4</v>
      </c>
      <c r="J61" s="60" t="s">
        <v>688</v>
      </c>
      <c r="K61" s="32"/>
      <c r="L61" s="33"/>
      <c r="M61" s="62"/>
      <c r="N61" s="35"/>
      <c r="O61" s="15"/>
    </row>
    <row r="62" spans="1:15">
      <c r="A62" s="23" t="s">
        <v>689</v>
      </c>
      <c r="B62" s="40" t="s">
        <v>423</v>
      </c>
      <c r="C62" s="25"/>
      <c r="D62" s="26"/>
      <c r="E62" s="27"/>
      <c r="F62" s="28"/>
      <c r="G62" s="29"/>
      <c r="I62" s="16" t="s">
        <v>690</v>
      </c>
      <c r="J62" s="17" t="s">
        <v>586</v>
      </c>
      <c r="K62" s="18"/>
      <c r="L62" s="19"/>
      <c r="M62" s="49"/>
      <c r="N62" s="19"/>
      <c r="O62" s="22"/>
    </row>
    <row r="63" spans="1:15">
      <c r="A63" s="30">
        <v>1</v>
      </c>
      <c r="B63" s="40" t="s">
        <v>423</v>
      </c>
      <c r="C63" s="32"/>
      <c r="D63" s="33"/>
      <c r="E63" s="34"/>
      <c r="F63" s="35"/>
      <c r="G63" s="15"/>
      <c r="I63" s="41" t="s">
        <v>620</v>
      </c>
      <c r="J63" s="52" t="s">
        <v>586</v>
      </c>
      <c r="K63" s="42"/>
      <c r="L63" s="43"/>
      <c r="M63" s="53"/>
      <c r="N63" s="45"/>
      <c r="O63" s="46"/>
    </row>
    <row r="64" spans="1:15">
      <c r="A64" s="16"/>
      <c r="B64" s="17"/>
      <c r="C64" s="18"/>
      <c r="D64" s="19"/>
      <c r="E64" s="49"/>
      <c r="F64" s="21"/>
      <c r="G64" s="22"/>
      <c r="I64" s="63">
        <v>1</v>
      </c>
      <c r="J64" s="64" t="s">
        <v>586</v>
      </c>
      <c r="K64" s="65"/>
      <c r="L64" s="66"/>
      <c r="M64" s="67"/>
      <c r="N64" s="68"/>
      <c r="O64" s="69"/>
    </row>
    <row r="65" spans="1:15">
      <c r="A65" s="41"/>
      <c r="B65" s="52"/>
      <c r="C65" s="42"/>
      <c r="D65" s="43"/>
      <c r="E65" s="53"/>
      <c r="F65" s="45"/>
      <c r="G65" s="46"/>
      <c r="I65" s="16" t="s">
        <v>691</v>
      </c>
      <c r="J65" s="17" t="s">
        <v>587</v>
      </c>
      <c r="K65" s="18"/>
      <c r="L65" s="19"/>
      <c r="M65" s="49"/>
      <c r="N65" s="21"/>
      <c r="O65" s="22"/>
    </row>
    <row r="66" spans="1:15">
      <c r="A66" s="30"/>
      <c r="B66" s="47"/>
      <c r="C66" s="32"/>
      <c r="D66" s="33"/>
      <c r="E66" s="54"/>
      <c r="F66" s="35"/>
      <c r="G66" s="15"/>
      <c r="I66" s="41" t="s">
        <v>620</v>
      </c>
      <c r="J66" s="52" t="s">
        <v>587</v>
      </c>
      <c r="K66" s="42"/>
      <c r="L66" s="43"/>
      <c r="M66" s="53"/>
      <c r="N66" s="45"/>
      <c r="O66" s="46"/>
    </row>
    <row r="67" spans="1:15">
      <c r="A67" s="30"/>
      <c r="B67" s="55"/>
      <c r="C67" s="32"/>
      <c r="D67" s="33"/>
      <c r="E67" s="54"/>
      <c r="F67" s="35"/>
      <c r="G67" s="15"/>
      <c r="I67" s="30">
        <v>1</v>
      </c>
      <c r="J67" s="60" t="s">
        <v>588</v>
      </c>
      <c r="K67" s="11"/>
      <c r="L67" s="12"/>
      <c r="M67" s="13"/>
      <c r="N67" s="12"/>
      <c r="O67" s="15"/>
    </row>
    <row r="68" spans="1:15">
      <c r="A68" s="30"/>
      <c r="B68" s="37"/>
      <c r="C68" s="32"/>
      <c r="D68" s="33"/>
      <c r="E68" s="54"/>
      <c r="F68" s="35"/>
      <c r="G68" s="15"/>
      <c r="I68" s="30">
        <v>2</v>
      </c>
      <c r="J68" s="39" t="s">
        <v>589</v>
      </c>
      <c r="K68" s="70"/>
      <c r="L68" s="71"/>
      <c r="M68" s="72"/>
      <c r="N68" s="71"/>
      <c r="O68" s="70"/>
    </row>
    <row r="69" spans="1:15">
      <c r="A69" s="30"/>
      <c r="B69" s="37"/>
      <c r="C69" s="32"/>
      <c r="D69" s="33"/>
      <c r="E69" s="54"/>
      <c r="F69" s="35"/>
      <c r="G69" s="15"/>
      <c r="I69" s="9">
        <v>3</v>
      </c>
      <c r="J69" s="39" t="s">
        <v>598</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计划库</vt:lpstr>
      <vt:lpstr>计划库统计表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2024-07-11T09:51:07Z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