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tabRatio="514"/>
  </bookViews>
  <sheets>
    <sheet name="年度计划表" sheetId="33" r:id="rId1"/>
    <sheet name="年度计划统计表 (2)" sheetId="34" r:id="rId2"/>
    <sheet name="项目分类统计表定" sheetId="3" state="hidden" r:id="rId3"/>
  </sheets>
  <definedNames>
    <definedName name="_xlnm._FilterDatabase" localSheetId="0" hidden="1">年度计划表!$A$6:$AN$145</definedName>
    <definedName name="_xlnm._FilterDatabase" localSheetId="1" hidden="1">'年度计划统计表 (2)'!$A$4:$K$96</definedName>
    <definedName name="_xlnm.Print_Titles" localSheetId="0">年度计划表!$3:$5</definedName>
    <definedName name="_xlnm.Print_Area" localSheetId="0">年度计划表!$A$1:$AN$145</definedName>
    <definedName name="_xlnm.Print_Area" localSheetId="1">'年度计划统计表 (2)'!$A$1:$G$96</definedName>
    <definedName name="_xlnm.Print_Titles" localSheetId="1">'年度计划统计表 (2)'!$3:$4</definedName>
  </definedNames>
  <calcPr calcId="144525"/>
</workbook>
</file>

<file path=xl/sharedStrings.xml><?xml version="1.0" encoding="utf-8"?>
<sst xmlns="http://schemas.openxmlformats.org/spreadsheetml/2006/main" count="1535" uniqueCount="594">
  <si>
    <t>附件2</t>
  </si>
  <si>
    <t xml:space="preserve"> </t>
  </si>
  <si>
    <t>阿克陶县2024巩固拓展脱贫攻坚成果和乡村振兴项目计划库（年度计划）</t>
  </si>
  <si>
    <t>序号</t>
  </si>
  <si>
    <t>项目库编号(A)</t>
  </si>
  <si>
    <t xml:space="preserve">年度 </t>
  </si>
  <si>
    <t>项目名称(B)</t>
  </si>
  <si>
    <t>项目类别(C)</t>
  </si>
  <si>
    <t>项目子类型(D)</t>
  </si>
  <si>
    <t>建设性质（新建、扩建）     (E)</t>
  </si>
  <si>
    <t>实施地点（具体到村）(F)</t>
  </si>
  <si>
    <t>建设起止时间</t>
  </si>
  <si>
    <t>主要建设内容 (G)</t>
  </si>
  <si>
    <t>建设规模(H)</t>
  </si>
  <si>
    <t>收益情况</t>
  </si>
  <si>
    <t>资金规模（I）</t>
  </si>
  <si>
    <t>资金来源</t>
  </si>
  <si>
    <t>责任部门及责任人（K）</t>
  </si>
  <si>
    <t>简要绩效目标(L)</t>
  </si>
  <si>
    <t>简要利益机制</t>
  </si>
  <si>
    <t>入库时间(M)</t>
  </si>
  <si>
    <t>审批文号(N)</t>
  </si>
  <si>
    <t>备注</t>
  </si>
  <si>
    <t>户</t>
  </si>
  <si>
    <t>人</t>
  </si>
  <si>
    <t>中央衔接(J)</t>
  </si>
  <si>
    <t>中央衔接</t>
  </si>
  <si>
    <t>自治区衔接(第一批)</t>
  </si>
  <si>
    <t>自治区衔接(预计到位)</t>
  </si>
  <si>
    <t>州级配套资金</t>
  </si>
  <si>
    <t>县级配套资金</t>
  </si>
  <si>
    <t>其他资金(J5)</t>
  </si>
  <si>
    <t>备注（其他资金名称）</t>
  </si>
  <si>
    <t>企业投资</t>
  </si>
  <si>
    <t>建设单位</t>
  </si>
  <si>
    <t>建设单位责任人</t>
  </si>
  <si>
    <r>
      <rPr>
        <b/>
        <sz val="20"/>
        <rFont val="宋体"/>
        <charset val="134"/>
      </rPr>
      <t>项目主管单位（K</t>
    </r>
    <r>
      <rPr>
        <b/>
        <vertAlign val="subscript"/>
        <sz val="20"/>
        <rFont val="宋体"/>
        <charset val="134"/>
      </rPr>
      <t>1</t>
    </r>
    <r>
      <rPr>
        <b/>
        <sz val="20"/>
        <rFont val="宋体"/>
        <charset val="134"/>
      </rPr>
      <t>)</t>
    </r>
  </si>
  <si>
    <t>项目主管责任人（K2)</t>
  </si>
  <si>
    <t>县级分管领导</t>
  </si>
  <si>
    <t>乡村振兴任务（第一批）</t>
  </si>
  <si>
    <t>乡村振兴任务（预计到位）</t>
  </si>
  <si>
    <t>以工代赈任务（第一批）</t>
  </si>
  <si>
    <t>以工代赈任务（预计到位）</t>
  </si>
  <si>
    <t>少数民族发展任务（第一批）</t>
  </si>
  <si>
    <t>少数民族发展任务（预计到位）</t>
  </si>
  <si>
    <t>欠发达国有农场巩固提升任务（第一批）</t>
  </si>
  <si>
    <t>欠发达国有农场巩固提升任务（预计到位）</t>
  </si>
  <si>
    <t>合计</t>
  </si>
  <si>
    <t>一级</t>
  </si>
  <si>
    <t>产业发展</t>
  </si>
  <si>
    <t>二级</t>
  </si>
  <si>
    <t>生产项目</t>
  </si>
  <si>
    <t>三级</t>
  </si>
  <si>
    <t>种植业基地</t>
  </si>
  <si>
    <t>AKT24-001-007</t>
  </si>
  <si>
    <t>2024年</t>
  </si>
  <si>
    <t>阿克陶县皮拉勒乡依也勒干村土地改良项目</t>
  </si>
  <si>
    <t>新建</t>
  </si>
  <si>
    <t>皮拉勒乡依也勒干村</t>
  </si>
  <si>
    <t>2024年4月-2024年6月</t>
  </si>
  <si>
    <t>1.土地平整438亩,约1150元/亩，计50万元；回填土438亩，压实后土厚为0.6m以上，则回填良土175183m³；回填土运费（运输距离8km）、机械费12元/m³（含装载费、运费、激光平整等），计210万元；2.：项目区新建引水斗渠6条（均为土渠），长度2700m,60元/m，计16万元。新建建筑物：管涵过水桥14座（其中直径1m、长8m的涵管桥4座、直径1m、长6m的涵管桥5座、直径1m、长4m的涵管桥2座、直径0.8m、长6m的涵管桥3座），12万元。3.新建田间道6条，长度3800m（路面宽4m）,220元/m（含戈壁料运费、平整、压实等），计83万元。</t>
  </si>
  <si>
    <t>皮拉勒乡</t>
  </si>
  <si>
    <t>阿不都外力·买买提艾力</t>
  </si>
  <si>
    <t>农业农村局</t>
  </si>
  <si>
    <t>纵瑞利</t>
  </si>
  <si>
    <t>王清勇</t>
  </si>
  <si>
    <t>通过戈壁滩换填土改良，扩增土地种植面积，提高生产效率，增加土地产出。</t>
  </si>
  <si>
    <t>经过土地改良完成后，提高种植存活率，加大产量，带动农户受益。</t>
  </si>
  <si>
    <t>2023年</t>
  </si>
  <si>
    <t>陶党领办函〔2023〕28号</t>
  </si>
  <si>
    <t>养殖业基地</t>
  </si>
  <si>
    <t>AKT24-SFC001-2</t>
  </si>
  <si>
    <t>塔尔乡阿克库木村棚圈建设项目</t>
  </si>
  <si>
    <t>塔尔乡阿克库木村</t>
  </si>
  <si>
    <t>2024年3月-2024年10月</t>
  </si>
  <si>
    <t>新建消防水池1座（130立方米）；投资25万元。建设堆粪场一座，投资25万元。明确资产归属为村集体资产，出租承包商，由承包商统一经营。</t>
  </si>
  <si>
    <t>塔尔乡</t>
  </si>
  <si>
    <t>买吾甫沙•买尔旦沙</t>
  </si>
  <si>
    <t>畜牧兽医局</t>
  </si>
  <si>
    <t>热米拉·木合塔尔</t>
  </si>
  <si>
    <t>夏尔西白克·阿克木</t>
  </si>
  <si>
    <t>通过该项目的建设，实现牲畜规模化养殖 ，生产能力大大提高，有效解放农户生产力。资产归集体所有，牲畜养殖棚圈租赁给企业、合作社或养殖大户运行，租金纳入集体经济收益再分配。</t>
  </si>
  <si>
    <t>壮大发展畜牧产业，进一步带动区域整体经济增长；辐射带动群众参与，激发内生动力，增加致富门路。</t>
  </si>
  <si>
    <t>AKT24-025-5</t>
  </si>
  <si>
    <t>阿克陶县奶业基地</t>
  </si>
  <si>
    <t>续建</t>
  </si>
  <si>
    <t>2024年1月-2024年7月</t>
  </si>
  <si>
    <t>养牛生产区建筑面积55140.08平方米，以及配套附属设施（包括粪便处理、供水、排水、供电、水井、道路、地泵房、围墙、厂区配套地面硬化、“三通一平”工程等；设备采购喂养设备、原奶生产与运输设备、牛群是生产管理类设备、牛舍内主要养殖设备、能源动力设备、粪污处理设备等），政府投资11200万元,企业投资7800万元，购买优质高产奶牛3000头。2024年计划投资1900.7809万元，主要建设内容为：挤奶厅地面处理 2529.12 ㎡；采购设备：包括购置TMR饲料搅拌车、拖拉机牵引车、饲料装载机、夹包机、电动推料车、电子地磅、小四轮拖拉机(推料等)等12台辆；购置犊牛自动消毒、运输、饲喂设备等饲喂设备15 台套；糖蜜添加系统6 台套。原奶生产与运输设备：包括，60位转盘式挤奶机、30吨鲜奶运输车2辆及板式制冷设备1套；2X16并列式挤奶机等挤奶设备2台套，小奶厅水处理系统设备5台套；犊牛厨房热水系统2套。牛群生产管理类设备：包括，修蹄架1台套；化验设备19 台套；人工授精仪器设备13台套；消毒喷雾机1批。 牛舍内主要养殖设备：配套建设牛舍所用的牛颈枷、颈杠、卧床、产栏、饮水槽、清粪刮板、防暑降温系统、犊牛保育栏、围栏、犊牛岛、隔离门等。能源动力设备：包括高低压配电设备、采暖设备、机井、备用发电机组等设施。粪污处理设备：共计购置粪污处理设备89台套辆。其中，固液分离垫料生产设备、各类池泵送系统设备、挤奶厅冲洗设备、氧化塘配套设备、分子膜发酵区设备等86台套；购置垫料抛洒车、吸污车、清粪滑移车各一辆。</t>
  </si>
  <si>
    <t>依托畜牧产业发展壮大的优势，计划建设奶业养殖基地，引进有实力的先进企业，由合作企业负责养殖和产奶，按投资总额的3%-6%比例进行资产收益固定分红，该受益资金将按照村集体收入再分配原则进行使用。</t>
  </si>
  <si>
    <t>完善畜牧产业发展保障基础，促进畜牧业长期稳定发展，并通过收益分配管理机制，提供就业岗位10个，月工资2000元左右，有效保障受益户脱贫后稳得住。</t>
  </si>
  <si>
    <t>陶党农领发〔2023〕1号</t>
  </si>
  <si>
    <t>新疆农牧业投资（集团）有限责任公司</t>
  </si>
  <si>
    <t>AKT24-002-11</t>
  </si>
  <si>
    <t>巴仁乡黄麻鸡养殖基地扩建项目</t>
  </si>
  <si>
    <t>扩建</t>
  </si>
  <si>
    <t>巴仁乡加依村、巴仁村(也勒干村黄麻鸡场)、阿热买里村</t>
  </si>
  <si>
    <t>建设棚圈建设（鸡）9座，项目总投资3300万元。
（1）巴仁乡加依村扩建黄麻鸡养殖棚圈3座，资产归英买里村所有，每座棚1168.04平方米左右，并配套黄麻鸡养殖附属设施及设备（养殖鸡笼3套、消毒设备、清洗设备、运输设备、无害化处理设备1套、锅炉1套等）、综合用房1座、水电、围栏、供暖及供排水管网、地坪等必要附属设施，小计投资1250万元；
（2）巴仁乡阿热买里村扩建黄麻鸡养殖棚圈2座，资产资产归阿热买里村所有，每座棚1168.04平方米左右，并配套黄麻鸡养殖附属设施及设备（养殖鸡笼2套、消毒设备、清洗设备、锅炉1套等）、水电、围栏、供暖及供排水管网、地坪等必要附属设施设备，小计投资700万元；
（3）巴仁乡新建黄麻鸡养殖棚圈4座，资产归也勒干村所有，每座1168.04平方米左右，并配套黄麻鸡养殖附属设施及设备（养殖鸡笼4套、消毒设备、清洗设备、锅炉1套等）、综合用房1座、水电、围栏、供暖及供排水管网、地坪等必要附属设施设备，小计投资1350万元。</t>
  </si>
  <si>
    <t>巴仁乡</t>
  </si>
  <si>
    <t>买买提江·吐拉甫</t>
  </si>
  <si>
    <t>通过项目实施，发展壮大黄麻鸡产业，推动乡村产业健康持续发展，扩大产业生产规模，有效助力乡村振兴，带动村民增收，预计每座棚带动3-5名群众就业，每名群众就业增收2万元以上，每座棚每年壮大村集体经济收入≥5万元。</t>
  </si>
  <si>
    <t>通过项目实施，发展壮大黄麻鸡产业，推动乡村产业健康持续发展，扩大产业生产规模，有效助力乡村振兴，带动村民增收，带动村民就近就地就业，壮大村集体经济收入。</t>
  </si>
  <si>
    <t>AKT24-002-21</t>
  </si>
  <si>
    <t>玉麦镇黄麻鸡养殖场项目</t>
  </si>
  <si>
    <t>玉麦镇玉麦村</t>
  </si>
  <si>
    <t>2024年3月-2024年8月</t>
  </si>
  <si>
    <t>棚圈建设（鸡）3座，项目总投资1185万元。其中：建设棚圈3座及附属，每座1168.04㎡，钢结构；新建饲料棚1座，每座300㎡，钢结构；管理用房1座，每座308.82㎡，砖混结构；锅炉房及配电室1座，每座165.8㎡，砖混结构；配套堆粪场、混凝土硬化地坪、1个50m³玻璃钢饮用水罐以及配套观察井、水管网、供电管网等；小计投资697万元。购买料塔13台，超声波消毒喷雾器1台，2m轮式登高梯6台，室外环境喷雾消毒车1台，高压清洗机3台，三轮翻斗车1台，30型铲车1台，3套棚圈鸡笼设备，其他设备1套（锅炉等），小计投资488万元。</t>
  </si>
  <si>
    <t>玉麦镇</t>
  </si>
  <si>
    <t>阿不力克木·铁米尔</t>
  </si>
  <si>
    <t>通过该项目的建设，实现养鸡规模化 ，生产能力大大提高，有效解放农户生产力。按照企业+农户的发展模式，由企业代管，收益用于壮大村集体经济，预计吸纳务工人员15人。</t>
  </si>
  <si>
    <t>通过企业+农户的利益连接机制，带动养殖产业发展，带动农户就业增收，预计带动农户15人就业。</t>
  </si>
  <si>
    <t>AKT24-002-18</t>
  </si>
  <si>
    <t>药浴池建设及维修项目</t>
  </si>
  <si>
    <t>皮拉勒乡依克其来村、塔孜勒克村、帕拉其村、苏鲁克村、琼巴什村、乌尊拉村、托格其村</t>
  </si>
  <si>
    <t>项目总投资63万元。建设内容如下：
（1）新建药浴池6座，消毒走廊长11米，宽0.6米，深1.5米，走廊两边修占地60平方米(10米X6米)，高1.2米钢管围栏，每座10万元、合计投资60万元；其中：依克其来村1座、塔孜勒克村1座、帕拉其村1座、琼巴什村1座、乌尊拉村1座、托格其村1座；
（2）苏鲁克村原有药浴池加固维修、主要维修药浴池墙面、围栏、地面硬化、水渠等，合计投资3万元。</t>
  </si>
  <si>
    <t>该项目药浴池建设完成投入使用后，可有效减少因羊出现羊疥藓病癣及其他外寄生虫病导致的死亡造成的经济损失情况，按照3%死亡率计算，皮拉勒乡涉及7各村2023年末存栏羊数量预计有31745只，每只羊按照1000元计算，预计可以减少95.235万元的损失。</t>
  </si>
  <si>
    <t>本项目以皮拉勒乡畜牧站及各村免费为农民所养牲畜进行服务，产权归村集体所有。增强牲畜体质，促进养殖户增收。涉及7各村3565户14861人农户收益。</t>
  </si>
  <si>
    <t>AKT24-002-19</t>
  </si>
  <si>
    <t>药浴池及防疫栏建设项目</t>
  </si>
  <si>
    <t>木吉乡木吉村、布拉克村、昆提别斯村、琼让村</t>
  </si>
  <si>
    <t>2024年4月-2024年11月</t>
  </si>
  <si>
    <t>新建药浴池及防疫栏，药浴池4座，每座400㎡，每座30万元，防疫栏20个，每个500㎡，每个20万元，总投资520万元。其中：昆提别斯村药浴池1座，防疫栏5个；木吉村药浴池1座，防疫栏6个；琼让村药浴池1个，防疫栏4个；、布拉克村药浴池1个，防疫栏5个；资产归村集体所有。</t>
  </si>
  <si>
    <t>木吉乡</t>
  </si>
  <si>
    <t>阿布都加帕尔·买买提</t>
  </si>
  <si>
    <t>通过项目实施，立足发挥地域资源优势，对于畜牧产业科学发展、科学定位有不可忽视的作用。此项目的建成，可以有效预防、减少了各类疾病的传播，带动牧民发展畜牧业，为牧民畜牧养殖提供防疫保障，提高牧民收入水平，是促进社会稳定、经济发展和牧民增收的需要，为巩固脱贫攻坚项目成果和形成畜牧产业链打下坚实基础。</t>
  </si>
  <si>
    <t>项目建成后，完善畜牧产业发展疫病防治基础设施保障，提高农牧农群众在牲畜疫病防疫能力，提升农牧民群众科学管理水平，减少牲畜疫病发生率，增加农牧民经济收入，更好促进畜牧业长期稳定发展，提升整体养殖效益。</t>
  </si>
  <si>
    <t>AKT24-002-20</t>
  </si>
  <si>
    <t>防疫设施建设项目</t>
  </si>
  <si>
    <t>恰尔隆镇牧区麻扎窝孜村、托依鲁布隆村、喀依孜村、吉郎德村、巴勒达灵窝孜村；克孜勒陶镇红新村；恰尔隆镇麻扎窝孜村、喀依孜村、吉郎德村、巴勒达灵窝孜村</t>
  </si>
  <si>
    <t>1.在恰尔隆镇牧区建设5座用于羊药浴的药浴池。其中：托依鲁布隆村新建药浴池2座（木扎灵和布如木萨丽2个草场各建设1座）；巴勒达灵窝孜村新建药浴池1座；喀依孜村新建药浴池2座（结提木苏和加西劳孜两个牧点各建设1座），每座消毒走廊长15米，宽0.8米，深1.5米，走廊两边修占地60平方米(10米X6米)，高1.2米钢管围栏，每座建设需15万元，共计划投入资金75万元。
2.在红新村建设3座500㎡的防疫栏（其中1小队1座、3小队1座，老村委会1座），每座15万元，共计45万元。
3.在恰尔隆镇牧区建设11座防疫栏。其中：麻扎窝孜村、喀依孜村、吉郎德村、巴勒达灵窝孜村山上放牧点各建2座防疫栏，托依布隆村3座防疫栏，每座500平方米，每座计划投资15万元，计划投入资金165万元。</t>
  </si>
  <si>
    <t>恰尔隆镇、克孜勒陶镇</t>
  </si>
  <si>
    <t>阿斯亚·吐尔逊、阿不来提·塞买尔</t>
  </si>
  <si>
    <t>通过项目实施能消灭牲畜体外的寄生虫和预防疥癣病，起到杀菌消毒的作用，有益于牲畜的生长发育，能够更好地促进各村畜牧养殖业的发展；依托畜牧产业壮大的优势，计划新建防疫栏，预期可为牧民户的牲畜进行“春秋”2次防疫疫苗接种，有效防止疫病发生、提高存活率，减少损失，可有效巩固群众增收，稳固发展畜禽产业，助力脱贫攻坚巩固提升和乡村振兴的有效衔接。</t>
  </si>
  <si>
    <t>完善畜牧产业发展疫病防治基础设施保障，提高农牧农群众在牲畜疫病防疫能力，提升农牧民群众科学管理水平，减少牲畜疫病发生率，增加农牧民经济收入，更好促进畜牧业长期稳定发展，提升整体养殖效益。</t>
  </si>
  <si>
    <t>AKT24-002-23</t>
  </si>
  <si>
    <t>阿克陶县粪污资源化利用扩建项目</t>
  </si>
  <si>
    <t>恰尔隆镇其克尔铁热克村</t>
  </si>
  <si>
    <t>2024年3-2024年10月</t>
  </si>
  <si>
    <t>计划扩建有机肥预混车间一座，面积1998㎡，修建封闭式陈化仓1座，面积2000㎡，处理黄麻鸡扩产产生的粪污。</t>
  </si>
  <si>
    <t>项目新增劳动定员7人，直接带动就7人业，同时带动周边农牧民增收，实现农业生产稳定增长，促进新农村建设和农业可持续发展。本项目建设将规模养殖场畜禽粪进行集中处理，利用快速分解菌降解并在其发酵过程中产生的高温，杀死有害病原菌及蛔虫卵等，有利于保证区域畜禽产品安全和降低疾病传播。</t>
  </si>
  <si>
    <t>依托畜牧产业发展壮大的优势，完善畜牧养殖也后续产业发展，形成产业大循环，增加就业岗位，助力脱贫攻坚巩固拓展和乡村振兴有效衔接。</t>
  </si>
  <si>
    <t>水产养殖业发展</t>
  </si>
  <si>
    <t>林草基地建设</t>
  </si>
  <si>
    <t>AKT24-SFC002-2</t>
  </si>
  <si>
    <t>巴仁乡阿热买里村林果业基地提升改造项目</t>
  </si>
  <si>
    <t>巴仁乡阿热买里村</t>
  </si>
  <si>
    <t>1.为阿热买里村6000亩林果基地修建围栏及附属,围栏长度预计20公里，计划投资250万元。2.计划为阿热买里村960亩林果基地铺设滴灌，安装防护栏预计7公里,滴灌主管网预计2公里、支管网预计4.2公里及地面毛管、配套检查井、阀门井等配套设施，预计投资250万元。</t>
  </si>
  <si>
    <t>自然资源局</t>
  </si>
  <si>
    <t>吾不力卡斯木·吐地</t>
  </si>
  <si>
    <t>通过网围栏项目及滴灌项目实施，可完善林果基地基础设施及浇灌系统，便于林果基地统一管理，减少林果基地被野生动物啃食，方便林果基地浇水，提升林果成活率，使林果经济效益稳步提升，促进农户增收，提升群众生活质量。</t>
  </si>
  <si>
    <t>休闲农业与乡村旅游</t>
  </si>
  <si>
    <t>AKT24-004-1</t>
  </si>
  <si>
    <t>克孜勒陶镇塔木喀拉村星空民宿建设项目</t>
  </si>
  <si>
    <t>克孜勒陶镇塔木喀拉村</t>
  </si>
  <si>
    <t>2024年3月-2024年11月</t>
  </si>
  <si>
    <t>1.新建星空帐篷8套（含底座、电气设备等）；2.供电工程3.6千米（含160KV变压器1台、立12米电杆48个）；3.供排水管网1千米（含改造泵房1座、新建集水池一座、化粪池一座）；4.新建步道230米及其附属配套设施；5.100平方米公共厕所1座及附属管网配套设施。</t>
  </si>
  <si>
    <t>克孜勒陶镇</t>
  </si>
  <si>
    <t>阿不来提·塞买尔</t>
  </si>
  <si>
    <t>文旅局</t>
  </si>
  <si>
    <t>冯东明</t>
  </si>
  <si>
    <t>廖为星</t>
  </si>
  <si>
    <t>依托塔木喀拉草场拥有丰富的旅游资源，通过项目实施进一步改善旅游基础条件，发展壮大乡村旅游产业，传承柯尔克孜族文化，提高村集体自身“造血”功能，增加就业岗位，带动牧民增收致富。通过实施本项目，预计可直接带动3人就业，每年增加集体收入5万元。</t>
  </si>
  <si>
    <t>项目实施后，固定资产归村集体所有，由村集体负责招租，委托有资质的企业运营管理。</t>
  </si>
  <si>
    <t>光伏电站建设</t>
  </si>
  <si>
    <t>加工流通项目</t>
  </si>
  <si>
    <t>农产品仓储保鲜冷链基础设施建设</t>
  </si>
  <si>
    <t>产地初加工和精深加工</t>
  </si>
  <si>
    <t>市场建设和农村电商物流</t>
  </si>
  <si>
    <t>AKT24-005-3</t>
  </si>
  <si>
    <t>就业基地建设项目</t>
  </si>
  <si>
    <t>玉麦镇加依铁热克村</t>
  </si>
  <si>
    <t>1.在夕阳红右边新建400㎡门面房及附属工程，砖混结构，地上两层，50㎡/间，共8间，配套水、电管网设施，0.3万元/㎡，小计投资120万元。2.在加依铁热克村寺管会门口新建600㎡门面房及配套水、电管网设施，砖混结构，50㎡/间，地上两层，共12间，0.3万元/㎡，小计投资180万元。计划总投资300万元。资产归村集体所有，收益用于壮大村集体经济。</t>
  </si>
  <si>
    <t>商信局</t>
  </si>
  <si>
    <t>艾孜木江·莫拉艾买提</t>
  </si>
  <si>
    <t>李世锋</t>
  </si>
  <si>
    <t>通过项目实施，维护市场稳定,防止和解决区域性商品卖难、买难,保障市场供应效果，解决市场周边以路为市,占路为市的状况，提高乡村面貌。租金可壮大村集体经济收入，预计带动创业就业12人；助力脱贫攻坚巩固提升和乡村振兴的有效衔接。</t>
  </si>
  <si>
    <t>响应自治区“十小工程”，促进已脱贫户（含监测帮扶家庭）自主创业，增加已脱贫户（含监测帮扶家庭）收入，所有权归村集体，租金用于壮大村集体经济，进一步带动区域整体经济增长；项目收益资金按照再分配管理机制进行二次分配使用，确保已脱贫户（含监测帮扶家庭）脱贫后稳得住，有产业，能发展；可开发公益性岗位，为困难群众提供就业岗位，增加经济收入；可对鳏寡孤独、残疾等低收入家庭进行帮扶救助。</t>
  </si>
  <si>
    <t>品牌打造和展销平台</t>
  </si>
  <si>
    <t>配套基础设施项目</t>
  </si>
  <si>
    <t>小型农田水利设施建设(排碱渠、节水灌溉、防渗渠建设、其它乡村振兴有关的农田水利建设)</t>
  </si>
  <si>
    <t>AKT24-006-3</t>
  </si>
  <si>
    <t>克州阿克陶县奥依塔克镇皮拉勒村防渗渠建设工程</t>
  </si>
  <si>
    <t>改建</t>
  </si>
  <si>
    <t>奥依塔克镇皮拉勒村</t>
  </si>
  <si>
    <t>2024年3月-2024年7月</t>
  </si>
  <si>
    <t>防渗新建渠道总长6.58km，新建现浇梯型渠总长5495m，新建现浇钢筋砼矩型渠总长1087m。配套新建筑物47座，其中新建水闸36座（单向分水闸8座，双向分水闸9座，节制单向分水闸16座，节制双向分水闸3座），新建桥涵共计11座（盖板涵9座，渠下圆管涵1座，入户涵1座）。</t>
  </si>
  <si>
    <t>水利局</t>
  </si>
  <si>
    <t>麦麦提朱马·阿依提库力</t>
  </si>
  <si>
    <t>本项目实施后，提高改善灌溉面积1.2万亩，提高渠道灌溉水利用系数，有效推动单签农业发展生产。</t>
  </si>
  <si>
    <t>提高水的利用率，改善灌溉条件，节水减水费，增加收入。</t>
  </si>
  <si>
    <t>AKT24-006-4</t>
  </si>
  <si>
    <t>阿克陶县奥依塔克镇阿特奥依纳克村防渗渠建设2024年中央财政以工代赈项目</t>
  </si>
  <si>
    <t>奥依塔克镇阿特奥依纳克村</t>
  </si>
  <si>
    <t>新建防渗渠2公里，及配套附属设施，设计流量0.5-1m³/s</t>
  </si>
  <si>
    <t>奥依塔克镇</t>
  </si>
  <si>
    <t>铱斯马铱江·祖农</t>
  </si>
  <si>
    <t>发改委</t>
  </si>
  <si>
    <t>吐尔宏江·买买提</t>
  </si>
  <si>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45万元，组织群众参与工程建设不低于35人。组织务工群众开展技能培训15人。</t>
  </si>
  <si>
    <t>项目的实施不但有效治理山洪水，确保群众的生命财产安全，而且可带动群众参与工程建设不低于35人，发放劳务报酬不低于45万元。组织务工群众开展技能培训15人。</t>
  </si>
  <si>
    <t>AKT24-006-6</t>
  </si>
  <si>
    <t>阿克陶县布伦口乡托喀依村防渗渠建设2024年中央财政以工代赈建设项目</t>
  </si>
  <si>
    <t>布伦口乡托喀依村</t>
  </si>
  <si>
    <t>道路提升改造1.5公里，新建水渠3公里，设计流量0.2-0.5m³/s，附属配套设施。</t>
  </si>
  <si>
    <t>布伦口乡</t>
  </si>
  <si>
    <t>库尔班艾力·麦麦提艾力</t>
  </si>
  <si>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66万元，组织群众参与工程建设不低于55人。组织务工群众开展技能培训30人。</t>
  </si>
  <si>
    <t>项目的实施不但有效治理山洪水，确保群众的生命财产安全，而且可带动群众参与工程建设不低于55人，发放劳务报酬不低于66万元。组织务工群众开展技能培训30人。</t>
  </si>
  <si>
    <t>AKT24-SFC001-3</t>
  </si>
  <si>
    <t>塔尔乡阿克库木村防渗渠建设项目</t>
  </si>
  <si>
    <t>2024年1月-2024年11月</t>
  </si>
  <si>
    <t>计划新建配套U型渠3.5公里，配套渠系建筑物50座，其中：节制分水闸38座、渡槽1座、涵洞桥10座、交通桥1座)，渠道采用预制U形渠断面，采用C30、F200、W6钢筋砼结构。</t>
  </si>
  <si>
    <t>在本村大量高标准农田集中统一流转后，农民可耕种的土地相对有限，为保证农民有地种，有种植、林果、养殖收入，按照州委大力实施“四个百万”工程，依托阿克陶县林果业高质量发展布局，积极与41团草湖镇7连沟通对接，共同推动“连村共建”工作，整合利用41团草湖镇7连林果业种植管理技术支持和技术指导优势发展优质林果业。项目建成后，带动143户农民科学种植管理，提升林果品质，打造精品林果产业，提高果品附加值，增加农民林果业收入。逐步推进塔尔乡林果业高质量发展，助力巩固拓展脱贫攻坚成果和乡村振兴的有效衔接。通过实施该项目可吸纳本县30人务工就业。</t>
  </si>
  <si>
    <t>一是通过将生态林改换种植经济林，让林草地变为一般农田，提高土地使用效率，及确保粮食和饲草料种植，又保证林地性质不变。二是通过科学种植管理，提升林果品质，提高果品附加值，增加农民林果业种植收入。三是通过种植农作物，增加农民饲草料储备，为畜牧业发展奠定一定的基础。</t>
  </si>
  <si>
    <t>AKT24-006-12</t>
  </si>
  <si>
    <t>阿克陶县克孜勒陶镇红新村引水管道提升改造工程</t>
  </si>
  <si>
    <t>克孜勒陶镇红新村</t>
  </si>
  <si>
    <t>新建引水管道11503m（100级PE管DN315mm、1.6Mpa、壁厚28.66mm、27.16Kg/m）。管沟底宽0.8m，上口宽2.8m，内边坡比1:0.4，管沟深度2.5m。管沟土石方回填分为两部分，下部0.6m采用细土人工回填区，压实度不小于0.90.上部1.9m采用原状土回填，相对密度不小于0.75。管道间隔100m设1座现浇砼镇墩（长0.8m×宽0.8m×高0.8m），标号 C25、W6、F200，二级配（抗硫酸盐水泥）。配套建筑物32座，其中：新建520m3蓄水池1座、新建泉水区域防洪堤280m及3座挑坝、新建30m3减压池8座、总放水阀门井1座、进排气阀井11座、检查排水井10座。穿柏油路1处、水源地保护1处、里程碑11座、里程桩116座及配套防洪设施。</t>
  </si>
  <si>
    <t>通过项目实施满足红新村265户、1089人饮供水量。将改善灌溉面积4300亩，解决旱情提供保证，增加农作物单产，提高农民收入有重要的意义。</t>
  </si>
  <si>
    <t>通过项目实施满足红新村265户、1089人饮供水量。将改善灌溉面积4300亩，群众满意度达到96%以上。</t>
  </si>
  <si>
    <t>AKT-2024-009</t>
  </si>
  <si>
    <t>阿克陶县人工增水项目</t>
  </si>
  <si>
    <t>各乡镇场</t>
  </si>
  <si>
    <t>在阿克陶县海拔高度3000米以上的山区建设10座地面智能碘化银烟炉，每座智能碘化银烟炉及基础设施配套投资30万元，共计300万元。</t>
  </si>
  <si>
    <t>阿克陶县气象局</t>
  </si>
  <si>
    <t>朱林</t>
  </si>
  <si>
    <t>斯马依力江·买买提</t>
  </si>
  <si>
    <t>通过人工增水手段，每年可以增加近2亿方水，可有效缓解干旱，助力农牧业增收。</t>
  </si>
  <si>
    <t>通过项目实施增加降水，不仅可以加大自然降雪转化率，增加山区积雪，同时还可以把水作为固体水库储存在山区，成为调节水资源季节分配的重要手段。</t>
  </si>
  <si>
    <t>产业园（区）</t>
  </si>
  <si>
    <t>AKT24-007-1</t>
  </si>
  <si>
    <t>克州阿克陶县现代农业产业园畜牧园区基础设施建设项目</t>
  </si>
  <si>
    <t>现代农业产业园区</t>
  </si>
  <si>
    <t>2024年1月-2024年8月</t>
  </si>
  <si>
    <t>克州阿克陶现代农业产业园畜牧园区基础设施建设项目计划总投资34500万元，其中：政府投资22500万元（2023年投资16500万元，2024年投资6000万元），企业投资12000万元。
总建筑面积为133252.64㎡，其中包括建筑物面积118714.46㎡，构筑物面积14538.18㎡。本建筑主要由钢结构及砖混结构组成。其中2024年建设内容有：围栏牛舍20个，单栋面积为588.6㎡，总建筑面积为11772㎡；饲（精）料库2个，单栋建筑面积1495.96㎡，总建筑面积为2991.92㎡；饲料配置件2个，单栋建筑面积为1033.8㎡，总建筑面积为2067.66㎡；临时机具存放库1个，建筑面积为752.03㎡；干草（粗料）库20个，单栋建筑面积为525㎡，总建筑面积为10500㎡；管理用房1个，建筑面积为1337㎡；消毒间6个，单栋建筑面积为141.62㎡；总建筑面积为849.72㎡；兽医室1个，建筑面积为138.53㎡；配种室1个，建筑面积为138.53㎡；粪污资源化利用1个，建筑面积为7939.45㎡；水净化设施1个，建筑面积1033.83㎡；磅房3个。单栋建筑面积为46.89㎡，总建筑面积为140.67㎡，构筑物包括污水处理站1个，建筑面积1000㎡；消防水池4个，建筑面积1961.28㎡；，建筑面积为5000㎡；消毒池10个，建筑面积为400㎡；病牛处理区1个，建筑面积为344㎡，发酵槽30个，总建筑面积为4932.9㎡；地下储水池1个，建筑面积为900㎡及地面硬化。</t>
  </si>
  <si>
    <t>该项目投资22500万元建设高标准牛舍产业园，并配套现代养殖设备；生物饲料加工厂，畜牧园区道路、供水、排水、供电等附属配套工程9万平方米，由新疆昆门生物技术有限公司经营按照固定投资的3%缴纳租金（项目综合收益达12%）将带动阿克陶县肉牛规模化生产，为周边农民提供就业岗位250人，月工资2500元， 增加农民收入，同时通过示范辐射，带动农户500人。</t>
  </si>
  <si>
    <t>一、项目的实施将直接带动肉牛养殖基地的建设，12500头需50000亩饲草料，间接带动饲草基地建设，对阿克陶县肉牛养殖起到示范引领作用，形成品牌效益后可进一步带动周边地区肉牛产业发展
二、通过本项目建设，可直接带动肉牛养殖基地的建设，间接带动50000亩饲草基地建设，有效带动阿克陶县农业结构调整，对阿克陶县肉牛养殖起到示范引领作用，促进阿克陶县形成标准化的高产肉牛养殖基地，形成品牌效益后可进一步带动周边地区的肉牛产业大发展。
三、提高粪污资源化利用，实现种养结合。</t>
  </si>
  <si>
    <t>AKT24-007-2</t>
  </si>
  <si>
    <t>阿克陶县现代农业产业园设施农业园区建设项目</t>
  </si>
  <si>
    <t>本项目拟建设克州阿克陶县现代农业产业园农业园区，项目估算总投资为31500万元，规划总用地2112796平方米，总建筑面积696874.61平方米,其中建筑物面积684874.61平方米、构筑物面积12000平方米。1.主要建设内容及规模:农业大棚300个、临时农资农具存放库1个、植物组培室1个、地下泵房1个、地上成品泵房43个、成品传达3个，地下灌溉水池4个，道路84100平方米、浸塑网围栏5498米、地面硬化8200平方米及水电管网等配套设施。（2023年投资26610.9万元，2024年投资4889.1万元）</t>
  </si>
  <si>
    <t>通过项目实施，有利于调整产业结构，推动当地经济发展，加快项目区农民致富的步伐，带动相关产业的发展，增加政府的税收，拓宽就业渠道。可有效提高土地产出率、资源利用率和劳动生产率，提高农业素质、效益和竞争力，通过把先进技术、设施、优良品种和产业开发结合起来，发挥试验、示范、推广、辐射作用，应用高科技成果，完善牧草、菌菇生产的各类基础设施，实行技术创新，推行标准化管理技术，通过示范的方式，把先进农业科技成果，先进农业生产方式和现代经营管理模式，客观、实际的展现出来。同时对产品进行储藏、加工，形成规模化、集约化生产，统一销售，用高产、优质、高效的实际效果，示范带动阿克陶县现代农业的跨越式发展。</t>
  </si>
  <si>
    <t>项目建成后，出租给新疆昆门生物技术有限公司有偿使用，其中设施农业大棚按照第一年租赁费 1.6 万元/个，第二年按照 2 万元/个，第三年起按照 2.4 万元/个。其他项目投资形成的资产，按照投资额度的 3%收取租赁费，第三年后每年可获取租赁收益 964.9 万元。根据项目运营测算吸纳农户 350 人，其中受益脱贫户 100 人，人均工资福利2000 元/月，收入可稳定带动农民群众致富增收。对有效增加农民群众经济收入，提升农民群众生产生活水平，进一步体现自身价值具有重大意义。项目可以带动周边农户从事牧草、蕈菌种植等，形成规模效应，从而带动大量的农户收入的增加。项目的建设符合国家有关产业政策，有利于调整产业结构，动当地经济发展，加快项目区农民致富的步伐，带动相关产业的发展，增加政府的税收，拓宽就业渠道。</t>
  </si>
  <si>
    <t>AKT24-007-4</t>
  </si>
  <si>
    <t>皮拉勒乡农业产业园区附属配套建设项目</t>
  </si>
  <si>
    <t>皮拉勒乡琼巴什村</t>
  </si>
  <si>
    <t>1.新建管理用房一座，面积50平方米，砖混结构，投资18万元;2.场地平整10000平方米，投资140万元;3.水冲式厕所1座及附属配套，70平方米，投资25万元;4.建设大桥一座，长15米投资80万元;5.供水系统建设，投资100万元。6.园区围墙建设2400米，投资100万元。7.新建园区大门一座，投资10万元。投资473万元</t>
  </si>
  <si>
    <t>通过项目实施，完善园区基础设配套施，优化园区结构布局，逐步使产业园区向规模化、现代化发展，提高园区吸引力，助力园区招商引资。</t>
  </si>
  <si>
    <t>通过不断投资，完善园区基础配套设施，增加园区附加价值。并以此为基础，提高园区内厂房出租价格，增加集体收入，通过收益分红使农民受益；吸引更多企业入驻园区进行生产，不断扩大产业园区规模，带动周边更多农民就近就地实现就业，使农民通过就业实现增收致富；</t>
  </si>
  <si>
    <t>AKT24-007-5</t>
  </si>
  <si>
    <t>2024年阿克陶县托尔塔依农场蜂蜜养殖提升及配套附属建设项目</t>
  </si>
  <si>
    <t>托尔塔依农场尤喀卡霍依拉生产队</t>
  </si>
  <si>
    <t>2024年3-6月</t>
  </si>
  <si>
    <t>建设配套电力设施350-380KW一套含电房、电缆及配电柜等，排污设施玻璃钢化粪池30m³-50m³及排水管件一套，树脂环氧漆地平550平方及配套设施。</t>
  </si>
  <si>
    <t>托尔塔依农场</t>
  </si>
  <si>
    <t>刘开雄</t>
  </si>
  <si>
    <t>通过该项目实施，搞生态养峰产业化建设符合发展生态农业产业化经营的方向。本项目不仅能带动蜂业的大发展，生产出绿色蜂系列产品，而且也能有效地保护生态环境，实现可持续发展。
该项目实施后初步计划利用农场现有的沙枣花以及槐花、枣花等花种，以沙枣蜜为主，通过阿克陶县托尔塔依农牧业投资有限责任公司引领农场的养蜂专业户打造一系列蜂蜜品类走向市场，充分发挥国有企业引领合作社，带动农户的作用，力争实现产、供、销一体化的经营模式。</t>
  </si>
  <si>
    <t>该项目实施后初步计划利用农场现有的沙枣花以及槐花、枣花等花种，以沙枣蜜为主，通过阿克陶县托尔塔依农牧业投资有限责任公司引领农场的养蜂专业户打造一系列蜂蜜品类走向市场，具体辐射带动全场及周边峰农致富，提高蜂蜜总体科技含量，从而使蜂农的蜂蜜更好地销售出去，稳步提高蜂农收入10000元左右，辐射带动周边3-6人稳岗就业。</t>
  </si>
  <si>
    <t>AKT24-007-3</t>
  </si>
  <si>
    <t>阿克陶县现代农业产业园基础设施配套建设项目</t>
  </si>
  <si>
    <t>2024年3月-2024年9月</t>
  </si>
  <si>
    <t>阿克陶县现代农业产业园基础设施配套建设项目为市政基础设施建设项目，建设内容主要包括地块场地平整、市政道路、电力设施配套（开闭所）、给排水设施配套、污水处理厂、综合管网等工程等。(总投资25000万元，2023年投资5000万元，2024年投资20000万元）</t>
  </si>
  <si>
    <t>项目的建设能最大限度地发挥园区基础设施的整体效益，实现公共设 施资源共享。不仅能够改善城市基础服务设施和居民的生活环境，园区未来的发展有利于促进区域经济的增长。项目建设符合国家政策和阿克陶县农业产业结构调整方向，项目的建设和实施，对提高阿克陶县综合生产能力，促进产业结 构调整、全面发展及加强生态建设都具有重要意义。</t>
  </si>
  <si>
    <t>完成产业园服务中心及办公及生活区建设，完善园区基础设施配套，优化园区结构布局，逐步使产业园区向规模化、现代化发展，提高提高园区吸引力，助力园区招商引资，通过不断投资完善园区配套基础设施，增加园区附加值并以此为基础，提高园区内厂房出租价格增加集体收入，通过收益分红使农民收益，吸引更多扶贫车间企业入驻园区引进生产不断扩大产业园区规模带动周边更多农民就近就地实现就业是农民，通过就业实现增收致富</t>
  </si>
  <si>
    <t>其他（合作社补助、壮大村集体经济）</t>
  </si>
  <si>
    <t>AKT24-ZD1-01</t>
  </si>
  <si>
    <t>克州阿克陶县木吉乡昆提别斯村布拉克村2024年壮大村集体经济项目（房车采购）</t>
  </si>
  <si>
    <t>木吉乡昆提别斯村、布拉克村</t>
  </si>
  <si>
    <t>2024年3月-2024年6月</t>
  </si>
  <si>
    <t>木吉乡火山口景区建设房车营地，采购房车8台，每台16万，其余12万元采购房车营地其他附属设施，火山口景区每年预计支付租金8万，每个村4万元，火山口景区带动4名木吉乡牧民就业。</t>
  </si>
  <si>
    <t>阿卜杜加帕·买买提</t>
  </si>
  <si>
    <t>通过实施房车采购项目，有效提升木吉乡火山口景区游客提供舒适的旅行环境，为旅行者增加灵活性和自由度，让旅行者在旅途中感到宾至如归。增加游客量，提升牧民收入。</t>
  </si>
  <si>
    <t>通过房车采购项目后期运营，增加村集体经济，火山口景区带动4人就业，提升牧民经济收入</t>
  </si>
  <si>
    <t>AKT24-ZD2-01</t>
  </si>
  <si>
    <t>克州阿克陶县布伦口乡2024年度扶持发展新型农村集体经济建设项目</t>
  </si>
  <si>
    <t>布伦口乡苏巴什村、布伦口村、恰克尔艾格勒村、盖孜村</t>
  </si>
  <si>
    <t>结合布伦口乡旅游资源丰富的区域优势积极发展旅游业，计划采购营地车16辆，租聘给辖区内引进旅游企业经营运行，每年为村里缴纳租金，用于壮大村集体经济。</t>
  </si>
  <si>
    <t>库尔班艾力·买买提艾力</t>
  </si>
  <si>
    <t>通过实施项目将营地车租赁给旅游公司，收取租金收益，增加旅游产业发展动力，持续吸引客流量，增加村集体收入提高当地牧民收入。</t>
  </si>
  <si>
    <t>通过将营地车租赁给引进的旅游公司，收取租金增加村集体收入，每辆一年预计租金1-2万。同时带动旅游产业发展，收益分配带动脱贫人口（监测对象）持续增收。</t>
  </si>
  <si>
    <t>AKT24-ZD3-01</t>
  </si>
  <si>
    <t>克州阿克陶县塔尔乡巴格村2024年度扶持发展新型农村集体经济建设项目</t>
  </si>
  <si>
    <t>塔尔乡巴格村</t>
  </si>
  <si>
    <t>根据本村区域优势结合特色旅游产业发展，计划将原有300平方米老村委会改造为民宿，共15间，通过村股份合作社或者招租引进旅游公司进行运行收益。</t>
  </si>
  <si>
    <t>以村股份经济合作社或者旅游企业承包的经营模式，发展特色旅游业。不断壮大村集体经济，增加脱贫人口（监测对象）帮扶收益，持续稳定收入，增加产业发展动力。直接带动至少两人就业，每人每月2500元左右。</t>
  </si>
  <si>
    <t>以村股份经济合作社或者旅游企业承包的经营模式，发展特色旅游业。不断壮大村集体经济，增加脱贫人口（监测对象）帮扶收益，持续稳定收入，增加产业发展动力。项目实施有效的促进阿克陶县旅游业的发展，为农牧民进一步增收致富，预计壮大村集体经济年收入2.8万元。项目将辐射带动脱贫户45户253人。</t>
  </si>
  <si>
    <t>AKT24-ZD4-01</t>
  </si>
  <si>
    <t>克州阿克陶县加马铁热克乡喀什博依村2024年度扶持发展新型农村集体经济建设项目</t>
  </si>
  <si>
    <t>加马铁热克乡喀什博依村</t>
  </si>
  <si>
    <t>1804拖拉机一台，配套重型液压翻转犁1台、5米镇压器1台、滴灌施肥小麦播种一体机1台、滴灌施肥玉米播种一体机1台、植保无人机1架等其他配套附属。</t>
  </si>
  <si>
    <t>加马铁热克乡</t>
  </si>
  <si>
    <t>艾合麦提·玉苏音</t>
  </si>
  <si>
    <t>通过实施该项目，可带动本村农业发展以及人员就业，收益可壮大村集体经济，同时以低于市场价服务于本村村民以及辐射周边乡村开展社会化农业服务。</t>
  </si>
  <si>
    <t>AKT24-ZD5-01</t>
  </si>
  <si>
    <t>克州阿克陶县克孜勒陶镇塔木村2024年度扶持发展新型农村集体经济建设项目</t>
  </si>
  <si>
    <t>克孜勒陶镇塔木村</t>
  </si>
  <si>
    <t>在塔木村实施100亩饲草料地建设项目，计划投资70万元，收益用于壮大村集体经济。</t>
  </si>
  <si>
    <t>通过“党支部+村股份经济合作社”运行模式，发展特色种植业。不断壮大村集体经济，增加脱贫人口（监测对象）帮扶收益，持续稳定收入，增加产业发展动力。</t>
  </si>
  <si>
    <t>通过党支部和村股份经济合作社的模式，提供就业岗位2个，月工资2000元左右，这不仅解决脱贫户的就业问题，还会提高他们的收入水平。同时，还购买本地群众的牛羊粪来提高群众的收入，试种高效饲草料来带动本村群众种植业技术的提高。</t>
  </si>
  <si>
    <t>AKT24-ZD6-01</t>
  </si>
  <si>
    <t>克州阿克陶县恰尔隆镇巴勒达灵窝孜村2024年度扶持发展新型农村集体经济建设项目</t>
  </si>
  <si>
    <t>恰尔隆镇巴勒达灵窝孜村</t>
  </si>
  <si>
    <t>一是计划对15座大棚进行换填土、更换棚膜。二是采购苗木30000株（五彩椒）。三是采购化肥、农药。共投资70万元</t>
  </si>
  <si>
    <t>恰尔隆镇</t>
  </si>
  <si>
    <t>阿斯亚·吐尔逊</t>
  </si>
  <si>
    <t>大棚产业作为巴勒达灵窝孜村的支柱产业，为增加村集体经济收入，对我村22座村集体经济大棚种植五彩椒，应对市场经济变化需求，在原有蔬菜种植收入的基础上有效探索新经济模式，促进群众就业和增加群众收益，逐渐再广泛推广至农户种植，为“一村一品”种植经营奠定基础，促进乡村振兴目标。</t>
  </si>
  <si>
    <t>大棚产业作为巴勒达灵窝孜村的支柱产业，为增加村集体经济收入，对我村22座村集体经济大棚种植五彩椒，应对市场经济变化需求，在原有蔬菜种植收入的基础上有效探索新经济模式，壮大村集体经济，预计增收村集体经济综合收益15万元，同时还可以带动我村群众至少5人就业，项目实施成熟后每年计划给困难群体进行分红1-3万元，为进一步巩固乡村振兴有效衔接奠定坚实基础。</t>
  </si>
  <si>
    <t>AKT24-ZD6-02</t>
  </si>
  <si>
    <t>克州阿克陶县恰尔隆镇喀依孜村2024年度扶持发展新型农村集体经济建设项目</t>
  </si>
  <si>
    <t>恰尔隆镇喀依孜村</t>
  </si>
  <si>
    <t>一是对7座大棚进行基础设施改造，其中改造立体钢架结构和水肥一体化设施及附属配套设施等。二是采购苗木，采购无花果树苗1250株，采购草莓苗3万株，采购圣女果6800株。三是购买化肥、农药。</t>
  </si>
  <si>
    <t>通过实施本项目完善大棚产业发展保障基础设施，打造采摘示范街，种植特色蔬菜，以全面提升全村农产品质量，实现种植品种集约化、规模化、多元化为目标，进一步壮大村集体经济，助推乡村振兴战略努力提升辖区群众的幸福感、获得感。</t>
  </si>
  <si>
    <t>以增强村集体经济实力为目标，不断增强村级集体经济自身的“造血”功能和综合实力。每棚计划增收1万元，壮大村集体经济，预计带动劳动力5人，创造公益性岗位2人，扶持收入不稳定户2-3户。</t>
  </si>
  <si>
    <t>产业服务支撑项目</t>
  </si>
  <si>
    <t>智慧（数字）农业</t>
  </si>
  <si>
    <t>产业科技服务</t>
  </si>
  <si>
    <t>人才培养</t>
  </si>
  <si>
    <t>农业社会化服务</t>
  </si>
  <si>
    <t>金融保险配套项目</t>
  </si>
  <si>
    <t>小额贷款贴息</t>
  </si>
  <si>
    <t>AKT24-017</t>
  </si>
  <si>
    <t>小额信贷</t>
  </si>
  <si>
    <t>阿克陶县</t>
  </si>
  <si>
    <t>2024年1月-2024年12月</t>
  </si>
  <si>
    <t>2024年脱贫人口小额信贷款贴息，涉及12个乡镇，涉及6065户，预计贷款金额18216.41万元，计划投资1055万元</t>
  </si>
  <si>
    <t>财政局</t>
  </si>
  <si>
    <t>张秀芳</t>
  </si>
  <si>
    <t>小额信贷主要用于补贴发展畜牧养殖、种植业等，激发已脱贫户（含检测帮扶对象家庭）生产发展、巩固提升的内生动力，促进已脱贫户（含检测帮扶对象家庭）增收，提高已脱贫户（含检测帮扶对象家庭）自我发展能力。</t>
  </si>
  <si>
    <t>通过金融扶贫的方式，激发内生动力，支持有自主发展能力的已脱贫户（含检测帮扶对象家庭）发展产业，自主致富</t>
  </si>
  <si>
    <t>小额信贷风险补偿金</t>
  </si>
  <si>
    <t>特色产业保险保费补助</t>
  </si>
  <si>
    <t>新型经营主体贷款贴息</t>
  </si>
  <si>
    <t>防贫保险（基金）</t>
  </si>
  <si>
    <t>就业项目</t>
  </si>
  <si>
    <t>务工补助</t>
  </si>
  <si>
    <t>交通费补助</t>
  </si>
  <si>
    <t>生产奖补、劳务补助等</t>
  </si>
  <si>
    <t>就业培训</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</si>
  <si>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</si>
  <si>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</si>
  <si>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</si>
  <si>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</si>
  <si>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</si>
  <si>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</si>
  <si>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</si>
  <si>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</si>
  <si>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</si>
  <si>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</si>
  <si>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</si>
  <si>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AKT24-007-33</t>
  </si>
  <si>
    <t>阿克陶县农村公路路管员、护路员养护项目</t>
  </si>
  <si>
    <t>1、巴仁乡聘用220名易返贫脱贫监测户和易致贫边缘户，2024年计划投资264万；
2、皮拉勒乡聘用300名易返贫脱贫监测户和易致贫边缘户，2024年计划投资360万；
3、玉麦镇聘用200名易返贫脱贫监测户和易致贫边缘户，2024年计划投资240万；
4、阿克陶镇聘用91名易返贫脱贫监测户和易致贫边缘户，2024年计划投资109.2万；
5、奥依塔克镇聘用30名易返贫脱贫监测户和易致贫边缘户，2024年计划投资36万；
6、布伦口乡聘用15名易返贫脱贫监测户和易致贫边缘户，2024年计划投资18万；
7、加马铁热克乡聘用20名易返贫脱贫监测户和易致贫边缘户，2024年计划投资24万；
8、喀热开其克乡聘用10名易返贫脱贫监测户和易致贫边缘户2024年计划投资12万；
9、木吉乡聘用10名易返贫脱贫监测户和易致贫边缘户，2024年计划投资12万；
10、恰尔隆镇聘用50名易返贫脱贫监测户和易致贫边缘户，2024年计划投资60万；
11、塔尔乡聘用10名易返贫脱贫监测户和易致贫边缘户，2024年计划投资12万；
12、克孜勒陶镇聘用44名易返贫脱贫监测户和易致贫边缘户,2024年计划投入52.8万元。</t>
  </si>
  <si>
    <t>交通运输局</t>
  </si>
  <si>
    <t>阿不都木塔力甫·木合塔尔</t>
  </si>
  <si>
    <t>1、巴仁乡农村道路日常养护管理224公里，
2、皮拉勒乡农村道路日常养护管理309公里，
3、玉麦乡农村道路日常养护管理171公里，
4、阿克陶镇农村道路日常养护管理265公里，
5、奥依塔克镇农村道路日常养护管理110公里，
6、布伦口乡农村道路日常养护管理92公里，
7、加马铁热克乡农村道路日常养护管理140公里，
8、喀热开其克乡农村道路日常养护管理89公里，
9、木吉乡农村道路日常养护管理64公里，
10、恰尔隆乡农村道路日常养护管理183公里，
11、塔尔乡农村道路日常养护管理191公里，
12、克孜勒陶乡农村道路日常养护管理305公里。加强我县农村公路的日常养护工作，有效提升道路安全水平，提升道路使用寿命，改善通行服务水平群众满意度。</t>
  </si>
  <si>
    <t>对全县1000名易返贫脱贫监测户和易致贫边缘户每月发放养护工资1000元/人，带动收入的同时进一步做好全县农村公路的养护工作。</t>
  </si>
  <si>
    <t>乡村建设行动</t>
  </si>
  <si>
    <t>农村基础设施（含产业基础设施配套）</t>
  </si>
  <si>
    <t>村庄规划编制（含修编）补助</t>
  </si>
  <si>
    <t>农村道路（县乡之间、乡乡之间、乡村之间及其沿线管理、服务等附属设施；道路安全生命防护工程、危旧桥梁改造；乡级客货运输站场、招呼站；村内道路、通户路等）</t>
  </si>
  <si>
    <t>AKT24-007-38</t>
  </si>
  <si>
    <t>阿克陶县2024年恰尔隆镇村级道路建设项目</t>
  </si>
  <si>
    <t>恰尔隆镇昆仑佳苑、其克尔铁热克村</t>
  </si>
  <si>
    <t>新改建硬化道路（沥青/混凝土路面）11.346公里,四级公路标准，路基宽度5-8.5m,路面宽度4-8m,设计速度20km/h，含路基、路面、桥涵及其他附属设施。</t>
  </si>
  <si>
    <t>项目建设里程≥11.346公里，建筑工程费用≤52.88万元/km,沥青路面道路工程设计使用年限≥8年，群众满意度≥95%</t>
  </si>
  <si>
    <t>切实改变阿克陶县恰尔隆镇昆仑佳苑、其克尔铁热克村共2398户9397名群众，其中脱贫户1791户7364人出行难，落后的交通运输状况，加快开发建设、改善出行条件，助力乡村生态振兴，建设美丽乡村。</t>
  </si>
  <si>
    <t>AKT24-007-43</t>
  </si>
  <si>
    <t>阿克陶县塔尔乡农村道路建设2024年中央财政以工代赈项目</t>
  </si>
  <si>
    <t>塔尔乡阿勒玛勒克村、巴格艾格孜村、巴格村、库祖村、霍西阿巴提村</t>
  </si>
  <si>
    <t>2024年1月-2024年10月</t>
  </si>
  <si>
    <t>新建硬化道路4.5公里，路基宽度3m-6m，设计速度20km/h，及附属配套等。</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</si>
  <si>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65万元，组织群众参与工程建设不低于35人。组织务工群众开展技能培训25人。</t>
  </si>
  <si>
    <t>项目的实施不但改善人居环境，村民生产生活条件、农民生活方式，提高农民素质，真正体现精神文明和物质文明的双赢。而且可带动群众参与工程建设不低于65人，发放劳务报酬不低于65万元。组织务工群众开展技能培训25人。</t>
  </si>
  <si>
    <t>AKT24-007-45</t>
  </si>
  <si>
    <t>阿克陶县玉麦镇玉麦村2024年中央财政资金以工代赈村组道路提升改造建设项目</t>
  </si>
  <si>
    <t>村组道路提升改造5公里，及附属配套设施建设。</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</si>
  <si>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70万元，组织群众参与工程建设不低于80人。组织务工群众开展技能培训45人。</t>
  </si>
  <si>
    <t>项目的实施不但有效治理山洪水，确保群众的生命财产安全，而且可带动群众参与工程建设不低于80人，发放劳务报酬不低于70万元。组织务工群众开展技能培训45人。</t>
  </si>
  <si>
    <t>产业路、资源路、旅游路建设</t>
  </si>
  <si>
    <t>AKT24-007-53</t>
  </si>
  <si>
    <t>皮拉勒乡依也勒干村胡杨林生产基础设施项目</t>
  </si>
  <si>
    <t>1.在村内建设农业生产机耕路（砂石路）：其中路面宽4m、长1.4km（含3座盖板桥），计33万元；路面宽3m、长1.6km，计32万元。2.村内硬化路：路面宽4m（商砼厚度10cm）、长670m；路面宽3.5m（商砼厚度10cm）、长780m，计79万元。</t>
  </si>
  <si>
    <t>完成产业路建设项目，帮助项目村完善基础设施，改善出行条件，加速经济发展</t>
  </si>
  <si>
    <t>实施项目后能有效改善出行条件，助力乡村生态振兴，推动旅游产业发展，建设美丽乡村。</t>
  </si>
  <si>
    <t>农村供水保障（饮水安全）设施建设</t>
  </si>
  <si>
    <t>电力设施及维修改造</t>
  </si>
  <si>
    <t>数字乡村建设（信息通信基础设施建设、数字化、智能化建设等）</t>
  </si>
  <si>
    <t>农村清洁能源设施（燃气、户用光伏、风电、水电、农村生物质能源、北方地区清洁取暖等）</t>
  </si>
  <si>
    <t>农业农村基础设施中长期贷款贴息</t>
  </si>
  <si>
    <t>其他（防洪工程、排碱渠，渠道清淤）</t>
  </si>
  <si>
    <t>人居环境整治</t>
  </si>
  <si>
    <t>农村卫生厕所改造（户用、公共厕所）</t>
  </si>
  <si>
    <t>农村污水治理</t>
  </si>
  <si>
    <t>农村垃圾治理</t>
  </si>
  <si>
    <t>村容村貌提升</t>
  </si>
  <si>
    <t>AKT24-SFC002-1</t>
  </si>
  <si>
    <t>巴仁乡阿热买里村人居环境整治及基础设施提升改造项目</t>
  </si>
  <si>
    <t>（1）对阿热买里村全村主干道进行基础设施建设，并配套水渠等附属设施，地坪硬化及修补、新建水渠及涵管桥，补齐乡村基础设施短板，打造安居乐业美丽乡村，预计投资1100万元；
（2）新/改建硬化道路（沥青/混凝土路面）4.5公里,路基宽度3.5m-5.5m,路面宽度3m-5m,设计速度30km/h，含路基、路面、桥涵及其他附属设施。其中对林果示范基地3.3公里道路新建硬化道路（沥青/混凝土路面），对2小队主干道重新铺设硬化道路（沥青/混凝土路面）1.2公里，预计投资300万元；
（3）对全村集中连片区铺设污水管网预计21公里（主管网及支管网），涵盖全村各小队集中居民点，村级污水处理管网并入乡镇污水处理主管网，配套化粪池、阀门井、检查井、进排水管道等附属设施设备及路面恢复，包括偏远散住户采用三格式化粪池，预计投资1800万元。项目总计投资3200万元。</t>
  </si>
  <si>
    <t>江西援疆资金</t>
  </si>
  <si>
    <t>乡村振兴局</t>
  </si>
  <si>
    <t>赵凤楠</t>
  </si>
  <si>
    <t>通过项目实施，改善村容村貌及卫生，有效提高已脱贫户（含监测帮扶对象）家庭生活质量；构建污水处理系统，改善人居环境，提升居民生活幸福指数,建设美丽乡村。有效推动巩固拓展脱贫攻坚同乡村振兴有效衔接工作。</t>
  </si>
  <si>
    <t>改善农户公共生活环境卫生，改善村容村貌，有效提农户生活质量；控制疾病散播，防止因病返贫，逐步实现城乡基础服务均等化；改善人居环境，提升农户生活幸福指数。有效推动巩固拓展脱贫攻坚同乡村振兴有效衔接工作。</t>
  </si>
  <si>
    <t>AKT24-SFC003-3</t>
  </si>
  <si>
    <t>乡村振兴示范村打造建设项目</t>
  </si>
  <si>
    <t>玉麦镇阿勒吞其村</t>
  </si>
  <si>
    <t>计划对村主道路18公里两侧进行人居环境整治及提升改造，道路两侧路肩进行硬化扩建1米，及道路两侧维修改造等，44.44万元/公里，小计投资800万元。
计划对农贸市场进行提升改造，对现有区域进行重新规划，建设彩钢遮雨棚6座（每座长50米，宽5米），水电路进行升级改造，小计投资200万元。计划投资1000万元。</t>
  </si>
  <si>
    <t>通过项目实施，建设美丽乡村，促进农村经济社会科学发展，提升农民生活水平，加快城乡一体进程，推进新农村建设合生态文明建设的主要抓手。提升改造现有的农贸市场，扩大就业创业平台，预计可带动创业就业15人。</t>
  </si>
  <si>
    <t>充分调动好、发挥好、保护好农民群众的积极性，广泛发动群众参与务工，为农民群众出行和产业发展提供便利条件。</t>
  </si>
  <si>
    <t>AKT24-011-15</t>
  </si>
  <si>
    <t>玉麦镇主干道路综合整治提升建设项目</t>
  </si>
  <si>
    <t>玉麦镇库尼萨克村至玉麦村</t>
  </si>
  <si>
    <t>2024年3月至8月</t>
  </si>
  <si>
    <t>计划对库尼萨克村至玉麦村村口3.3公里315国道进行道路两侧基础设施提升改造，路肩扩宽硬化宽3-4.5米，新设盖板桥33座、路桥4座等，计划投资600万元。</t>
  </si>
  <si>
    <t>统战部</t>
  </si>
  <si>
    <t>范仲锋</t>
  </si>
  <si>
    <t>艾尼瓦尔·吾布力</t>
  </si>
  <si>
    <t>通过项目实施，建设美丽乡村，促进农村经济社会科学发展，提升农民生活水平，加快城乡一体进程，推进新农村建设合生态文明建设的主要抓手。为农民群众出行和产业发展提供便利条件。提升村容村貌，极大提升人居环境，可大大降低沙尘污染，降低群众的呼吸疾病的感染率。</t>
  </si>
  <si>
    <t>AKT24-011-4</t>
  </si>
  <si>
    <t>阿克陶县皮拉勒乡霍伊拉阿勒迪村人居环境整治2024年中央财政以工代赈项目</t>
  </si>
  <si>
    <t>皮拉勒乡霍伊拉阿勒迪村</t>
  </si>
  <si>
    <t>村主干道两侧提升改造和入户路硬化6公里，及配套设施</t>
  </si>
  <si>
    <t>项目主要绩效目标完成霍伊拉阿勒迪村的道路基础提升改造，改善农村出行环境，惠及了群众的正常工作和生活，使村民基本生活得到很大的改善，并呈现出社会和谐安定，民风文明健康的良好局面。</t>
  </si>
  <si>
    <t>项目的实施完成后极大改善村民生产生活条件、提升农村整体形象的需要，具体重大的作用和意义。实施该项目将促进阿克陶县经济发展，增加农民收入，可改善农民生活方式，提高农民素质，真正体现精神文明和物质文明的双赢。项目的实施可改善项目所在村的人居环境，通过实施道路提升改，加大基础设施建设，能够提升农村整体村级面貌。</t>
  </si>
  <si>
    <t>AKT24-011-8</t>
  </si>
  <si>
    <t>阿克陶县巴仁乡巴仁村人居环境整治2024年中央财政以工代赈项目</t>
  </si>
  <si>
    <t>巴仁乡巴仁村</t>
  </si>
  <si>
    <t>农村主干道道路提升改造4.5公里，新建防渗渠3公里，设计流量0.2-0.5m³/s，及附属配套设施建设</t>
  </si>
  <si>
    <t>通过项目实施，大大改善本村环境卫生；带动务工群众80人，发放劳务报酬75万以上。</t>
  </si>
  <si>
    <t>一是激发村民发展热情，改善农户居住条件，大力发展产业；二是通过以工代赈，增加务工群众收入</t>
  </si>
  <si>
    <t>AKT24-011-9</t>
  </si>
  <si>
    <t>阿克陶县加马铁热克乡阔什铁热克村人居环境综合整治2024年中央财政以工代赈项目</t>
  </si>
  <si>
    <t>加马铁热克乡阔什铁热克村</t>
  </si>
  <si>
    <t>农村道路提升改造3公里、新建防渗渠1.7公里，设计流量0.2-0.5m³/s，及附属配套设施。</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</si>
  <si>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65万元，组织群众参与工程建设不低于60人。组织务工群众开展技能培训40人。</t>
  </si>
  <si>
    <t>项目的实施不但有效治理山洪水，确保群众的生命财产安全，而且可带动群众参与工程建设不低于60人，发放劳务报酬不低于65万元。组织务工群众开展技能培训40人。</t>
  </si>
  <si>
    <t>AKT24-011-13</t>
  </si>
  <si>
    <t>阿克陶县阿克陶镇诺库其艾日克村示范街打造2024年中央财政以工代赈项目</t>
  </si>
  <si>
    <t>阿克陶县阿克陶镇诺库其艾日克村</t>
  </si>
  <si>
    <t>村级道路提升改造2公里，浆砌石水渠4公里，护坡提升改造及附属设施。</t>
  </si>
  <si>
    <t>阿克陶镇</t>
  </si>
  <si>
    <t>艾力亚尔江·艾克白尔</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</si>
  <si>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70万元，组织群众参与工程建设不低于50人。组织务工群众开展技能培训30人。</t>
  </si>
  <si>
    <t>项目的实施不但改善人居环境，村民生产生活条件、农民生活方式，提高农民素质，真正体现精神文明和物质文明的双赢。而且可带动群众参与工程建设不低于50人，发放劳务报酬不低于70万元。组织务工群众开展技能培训30人。</t>
  </si>
  <si>
    <t>AKT24-011-16</t>
  </si>
  <si>
    <t>村组主干道路综合整治提升项目</t>
  </si>
  <si>
    <t>村容村貌整治</t>
  </si>
  <si>
    <t>计划对玉麦村组主干道进行道路两侧基础设施提升改造，路肩扩宽硬化1米，及道路两侧维修改造等，共计8公里，37.5万元/公里，计划投资300万元。</t>
  </si>
  <si>
    <t>住建局</t>
  </si>
  <si>
    <t>闫旭波</t>
  </si>
  <si>
    <t>AKT24-SFC006-1</t>
  </si>
  <si>
    <t>奥依塔克镇奥依塔克村乡村振兴示范村建设项目</t>
  </si>
  <si>
    <t>奥依塔克镇奥依塔克村</t>
  </si>
  <si>
    <t>2024.4-2024.11</t>
  </si>
  <si>
    <t>1.对奥依塔克村443户农户铺设污水管道200HDPE波纹管约15公里，检查井443个，配套三格化粪池等相关污水处理配套设施，预计投资1000万元。
2.压缩垃圾车12立方1辆； 20立方吸污车1辆；3.7立方垃圾箱20个。共计投入资金80万元。
3.对奥依塔克村30套房屋进行民宿改造，每套5万元，共计投资150万元。
4.对奥依塔克村脱贫户沿线各小队主干道两侧进行提升改造70公里，林带修整、路面平整、地面硬化、水渠修复等，预计投资3410万元。</t>
  </si>
  <si>
    <t>江西援疆资金172万元</t>
  </si>
  <si>
    <t>充分利用克州冰川公园旅游资源，引导农牧民开设民宿，推动旅游产业发展，吸纳5人就业，促进本地农牧民群众增收，改善村容村貌及卫生，有效提高已脱贫户（含监测帮扶对象）家庭生活质量；构建污水处理系统，改善人居环境，提升居民生活幸福指数,建设美丽乡村。有效推动巩固拓展脱贫攻坚同乡村振兴有效衔接工作，预计吸纳200人参与工程建设，增收200万元。</t>
  </si>
  <si>
    <t>吸纳200人参加工程建设，实现劳务增收，推动旅游产业发展，实现就业增收。改善农户公共生活环境卫生，改善村容村貌，有效提农户生活质量；控制疾病散播，防止因病返贫，逐步实现城乡基础服务均等化；改善人居环境，提升农户生活幸福指数。有效推动巩固拓展脱贫攻坚同乡村振兴有效衔接工作。</t>
  </si>
  <si>
    <t>农村公共服务</t>
  </si>
  <si>
    <t>乡村学校建设或改造（含幼儿园）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</si>
  <si>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</si>
  <si>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</si>
  <si>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</si>
  <si>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</si>
  <si>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</si>
  <si>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易地搬迁后扶</t>
  </si>
  <si>
    <t>公共服务岗位</t>
  </si>
  <si>
    <t>“一站式”社区综合服务设施建设</t>
  </si>
  <si>
    <t>产业发展工程</t>
  </si>
  <si>
    <t>就业发展工程</t>
  </si>
  <si>
    <t>必要基础设施建设</t>
  </si>
  <si>
    <t>AKT24-013-1</t>
  </si>
  <si>
    <t>阿克陶县克孜勒陶镇易地扶贫搬迁丝路佳苑安置点配套基础设施建设2024年中央财政以工代赈项目</t>
  </si>
  <si>
    <t>易地扶贫搬迁丝路佳苑安置点</t>
  </si>
  <si>
    <t>硬化阿克陶易地扶贫搬迁丝路佳苑安置点面积约20000㎡，硬化厚度约15公分，戈壁料换填约80公分，并配套附属设施。计划投资300万元。</t>
  </si>
  <si>
    <t>通过该项目实施，实现建设项目与群众增收的双赢目标，既改善当地基础设施，又直接增加群众的工资性收入。使社区综合综合功能进一步完善，公共服务体系更加健全，初步实现城乡基本公共服务均等化；本项目按照“农村公益性基础设施建设+劳务报酬发放+就业技能培训 的模式。组织当地群众务工，可在项目建设期内参与务工直接受益，实现就地就近就业增收，促进农村经济的稳定、健康、可持续发展。</t>
  </si>
  <si>
    <t>通过以工代赈项目实施，可有效带动安置点易地搬迁群众就地就近就业增收，进一步提升易地搬迁群众的就业技能培训，提升稳定就业概率，让易地搬迁脱贫群众“稳得住、能致富。</t>
  </si>
  <si>
    <t>易地扶贫搬迁贷款债劵贴息补助</t>
  </si>
  <si>
    <t>巩固三保障成果</t>
  </si>
  <si>
    <t>住房</t>
  </si>
  <si>
    <t>农村危房改造等农房改造</t>
  </si>
  <si>
    <t>教育</t>
  </si>
  <si>
    <t>享受"雨露计划+"职业教育补助</t>
  </si>
  <si>
    <t>AKT24-016</t>
  </si>
  <si>
    <t>雨露计划</t>
  </si>
  <si>
    <t>对已脱贫户（含监测户）家庭子女接受中等、高等职业教育(中等职业教育包括全日制普通中专、成人中专、职业高中，技工院校、高等职业教育包括全日制普通大专、高职院校、技师学院等）的在籍在读全日制学生进行补助，计划6800人，补助标准每生3000元。</t>
  </si>
  <si>
    <t>教育局</t>
  </si>
  <si>
    <t>阿不都乃比·阿布都热依木</t>
  </si>
  <si>
    <t>减轻家庭经济困难学生经济负担，确保已脱贫户（含监测帮扶对象）家庭子女顺利完成学业，阻断贫困代际传递，巩固脱贫攻坚成果同乡村振兴有效衔接。</t>
  </si>
  <si>
    <t>给已脱贫户（含监测帮扶对象）家庭子女提供生活补助，降低及学生经济负担。</t>
  </si>
  <si>
    <t>饮水</t>
  </si>
  <si>
    <t>农村饮水安全巩固提升</t>
  </si>
  <si>
    <t>项目管理费</t>
  </si>
  <si>
    <t>其他</t>
  </si>
  <si>
    <t>少数民族特色村寨建设项目</t>
  </si>
  <si>
    <t>困难群众饮用低氟茶</t>
  </si>
  <si>
    <t>AKT24-019</t>
  </si>
  <si>
    <t>阿克陶县2024年低氟砖茶采购项目</t>
  </si>
  <si>
    <t>2024年2月-2024年7月</t>
  </si>
  <si>
    <t>为全县三类户（共计7021户29155人）购买低氟砖茶，按照每户3公斤，每公斤35元，共计73.72万元。</t>
  </si>
  <si>
    <t>为全县已脱贫26367户111533人购买低氟砖茶，砖茶中含有多种水溶性维生素及多种矿物质，特别是茶碱的含量较高，长期生活在牧区、高原、缺水、无蔬菜的农牧民饮用后，可有助于减少疾病的发生。</t>
  </si>
  <si>
    <t>砖茶含多种人类必需的维生素和稀有元素，特别是茶碱的含量较高，长期生活在牧区、高原、缺水、无蔬菜的少数民族以捣碎的砖茶兑奶熬制成奶茶饮用，对于以肉食为主的群众，可以去膻化食、补充水分和维生素等，有养胃、健胃、助消化、减肥、增强毛细血管的作用。避免由于缺水和饮食习惯的原因，导致疾病发生。</t>
  </si>
  <si>
    <t>……</t>
  </si>
  <si>
    <t>阿克陶县巩固拓展脱贫攻坚成果和乡村振兴项目计划库（年度计划）分类统计表</t>
  </si>
  <si>
    <t>项目类别</t>
  </si>
  <si>
    <t>项目个数</t>
  </si>
  <si>
    <t>建设规模</t>
  </si>
  <si>
    <t>资金规模</t>
  </si>
  <si>
    <t>单位</t>
  </si>
  <si>
    <t>规模</t>
  </si>
  <si>
    <t>万元</t>
  </si>
  <si>
    <t>占报备批次资金比例（%）</t>
  </si>
  <si>
    <t>亩</t>
  </si>
  <si>
    <t>个</t>
  </si>
  <si>
    <t>个/座</t>
  </si>
  <si>
    <t>公里/个</t>
  </si>
  <si>
    <t>人次</t>
  </si>
  <si>
    <t>次/场</t>
  </si>
  <si>
    <t>座/所</t>
  </si>
  <si>
    <t>户/个</t>
  </si>
  <si>
    <t>套/个</t>
  </si>
  <si>
    <t>克州***县（市）巩固拓展脱贫攻坚成果和乡村振兴项目库分类统计表（标准格式）</t>
  </si>
  <si>
    <t>一</t>
  </si>
  <si>
    <t>三</t>
  </si>
  <si>
    <t>（一）</t>
  </si>
  <si>
    <t>农村基础设施</t>
  </si>
  <si>
    <t>村庄规划编制（含修编）</t>
  </si>
  <si>
    <t>(1)</t>
  </si>
  <si>
    <t>常规定植</t>
  </si>
  <si>
    <t>农村道路（通村、通户路）</t>
  </si>
  <si>
    <t>(2)</t>
  </si>
  <si>
    <t>种植业基地建设</t>
  </si>
  <si>
    <t>农村供水保障设施建设</t>
  </si>
  <si>
    <t>畜禽养殖</t>
  </si>
  <si>
    <t>农村电网（通生产、生活用电、提高综合电压和供电可靠性）</t>
  </si>
  <si>
    <t>特色养殖</t>
  </si>
  <si>
    <t>数字乡村（信息通信基础设施建设、数字化、智能化建设等）</t>
  </si>
  <si>
    <t>(3)</t>
  </si>
  <si>
    <t>畜禽圈舍</t>
  </si>
  <si>
    <t>(4)</t>
  </si>
  <si>
    <t>防疫和良种项目</t>
  </si>
  <si>
    <t>（二）</t>
  </si>
  <si>
    <t>林果嫁接</t>
  </si>
  <si>
    <t>林果提质增效</t>
  </si>
  <si>
    <t>饲草料地</t>
  </si>
  <si>
    <t>小型饲料加工（设施）设备</t>
  </si>
  <si>
    <t>（三）</t>
  </si>
  <si>
    <t>光伏电站</t>
  </si>
  <si>
    <t>学校建设或改造（含幼儿园）</t>
  </si>
  <si>
    <t>扶贫车间（特色手工基地）建设</t>
  </si>
  <si>
    <t>农村公益性殡葬设施建设</t>
  </si>
  <si>
    <t>市场建设和农村物流</t>
  </si>
  <si>
    <t>其他（便民综合服务设施、文化活动广场、体育设施、村级客运站、公共照明设施等）</t>
  </si>
  <si>
    <t>四</t>
  </si>
  <si>
    <t>小型农田水利设施建设</t>
  </si>
  <si>
    <t>排碱渠</t>
  </si>
  <si>
    <t>节水灌溉</t>
  </si>
  <si>
    <t>防渗渠建设</t>
  </si>
  <si>
    <t>五</t>
  </si>
  <si>
    <t>其它乡村振兴有关的农田水利建设</t>
  </si>
  <si>
    <t>（四）</t>
  </si>
  <si>
    <t>智慧农业</t>
  </si>
  <si>
    <t>享受"雨露计划"职业教育补助</t>
  </si>
  <si>
    <t>科技服务</t>
  </si>
  <si>
    <t>参与"学前学会普通话"行动</t>
  </si>
  <si>
    <t>其他教育类项目</t>
  </si>
  <si>
    <t>健康</t>
  </si>
  <si>
    <t>（五）</t>
  </si>
  <si>
    <t>参加城乡居民基本医疗保险</t>
  </si>
  <si>
    <t>参加大病保险</t>
  </si>
  <si>
    <t>参加意外保险</t>
  </si>
  <si>
    <t>参加其他补充医疗保险</t>
  </si>
  <si>
    <t>接受医疗救助</t>
  </si>
  <si>
    <t>接受大病、慢性病(地方病)救治</t>
  </si>
  <si>
    <t>综合保障</t>
  </si>
  <si>
    <t>二</t>
  </si>
  <si>
    <t>享受农村居民最低生活保障</t>
  </si>
  <si>
    <t>参加城乡居民基本养老保险</t>
  </si>
  <si>
    <t>享受特困人员救助供养</t>
  </si>
  <si>
    <t>劳动奖补</t>
  </si>
  <si>
    <t>接受留守关爱服务</t>
  </si>
  <si>
    <t>接受临时救助</t>
  </si>
  <si>
    <t>六</t>
  </si>
  <si>
    <t>乡村治理和精神文明建设</t>
  </si>
  <si>
    <t>乡村治理</t>
  </si>
  <si>
    <t>开展乡村治理示范创建</t>
  </si>
  <si>
    <t>推进“积分制”“清单式”等管理方式</t>
  </si>
  <si>
    <t>创业补助</t>
  </si>
  <si>
    <t>农村精神文明建设</t>
  </si>
  <si>
    <t>培养“四有”新时代农民</t>
  </si>
  <si>
    <t>移风易俗改革示范县（乡、村）</t>
  </si>
  <si>
    <t>科技文化卫生“三下乡”</t>
  </si>
  <si>
    <t>农村文化项目</t>
  </si>
  <si>
    <t>（五)</t>
  </si>
  <si>
    <t>七</t>
  </si>
  <si>
    <t>八</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</si>
</sst>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Red]0"/>
    <numFmt numFmtId="178" formatCode="0.00;[Red]0.00"/>
    <numFmt numFmtId="179" formatCode="0.000000_ "/>
    <numFmt numFmtId="180" formatCode="yyyy&quot;年&quot;m&quot;月&quot;d&quot;日&quot;;@"/>
  </numFmts>
  <fonts count="55">
    <font>
      <sz val="11"/>
      <color theme="1"/>
      <name val="宋体"/>
      <charset val="134"/>
      <scheme val="minor"/>
    </font>
    <font>
      <b/>
      <sz val="22"/>
      <name val="方正小标宋简体"/>
      <charset val="134"/>
    </font>
    <font>
      <b/>
      <sz val="11"/>
      <name val="仿宋"/>
      <charset val="134"/>
    </font>
    <font>
      <sz val="10"/>
      <name val="宋体"/>
      <charset val="134"/>
    </font>
    <font>
      <sz val="10"/>
      <color theme="1"/>
      <name val="宋体"/>
      <charset val="134"/>
      <scheme val="minor"/>
    </font>
    <font>
      <b/>
      <sz val="10"/>
      <name val="宋体"/>
      <charset val="134"/>
    </font>
    <font>
      <b/>
      <sz val="10"/>
      <color theme="1"/>
      <name val="宋体"/>
      <charset val="134"/>
      <scheme val="minor"/>
    </font>
    <font>
      <sz val="10"/>
      <name val="宋体"/>
      <charset val="134"/>
      <scheme val="minor"/>
    </font>
    <font>
      <sz val="10"/>
      <color theme="1"/>
      <name val="宋体"/>
      <charset val="1"/>
      <scheme val="minor"/>
    </font>
    <font>
      <sz val="12"/>
      <name val="宋体"/>
      <charset val="134"/>
    </font>
    <font>
      <sz val="11"/>
      <name val="宋体"/>
      <charset val="134"/>
    </font>
    <font>
      <b/>
      <sz val="11"/>
      <name val="宋体"/>
      <charset val="134"/>
    </font>
    <font>
      <b/>
      <sz val="14"/>
      <name val="方正小标宋简体"/>
      <charset val="134"/>
    </font>
    <font>
      <b/>
      <sz val="9"/>
      <name val="宋体"/>
      <charset val="134"/>
    </font>
    <font>
      <sz val="9"/>
      <name val="宋体"/>
      <charset val="134"/>
    </font>
    <font>
      <sz val="9"/>
      <name val="宋体"/>
      <charset val="134"/>
      <scheme val="minor"/>
    </font>
    <font>
      <sz val="14"/>
      <name val="Times New Roman"/>
      <charset val="134"/>
    </font>
    <font>
      <sz val="11"/>
      <name val="Times New Roman"/>
      <charset val="134"/>
    </font>
    <font>
      <b/>
      <sz val="20"/>
      <name val="宋体"/>
      <charset val="134"/>
    </font>
    <font>
      <b/>
      <sz val="16"/>
      <name val="宋体"/>
      <charset val="134"/>
    </font>
    <font>
      <sz val="11"/>
      <name val="宋体"/>
      <charset val="134"/>
      <scheme val="minor"/>
    </font>
    <font>
      <b/>
      <sz val="16"/>
      <name val="宋体"/>
      <charset val="134"/>
      <scheme val="minor"/>
    </font>
    <font>
      <sz val="16"/>
      <name val="宋体"/>
      <charset val="134"/>
      <scheme val="minor"/>
    </font>
    <font>
      <sz val="16"/>
      <name val="宋体"/>
      <charset val="134"/>
    </font>
    <font>
      <sz val="26"/>
      <name val="宋体"/>
      <charset val="134"/>
    </font>
    <font>
      <b/>
      <sz val="36"/>
      <name val="宋体"/>
      <charset val="134"/>
    </font>
    <font>
      <b/>
      <sz val="18"/>
      <name val="宋体"/>
      <charset val="134"/>
    </font>
    <font>
      <sz val="18"/>
      <name val="宋体"/>
      <charset val="134"/>
    </font>
    <font>
      <sz val="14"/>
      <name val="宋体"/>
      <charset val="134"/>
    </font>
    <font>
      <sz val="18"/>
      <name val="宋体"/>
      <charset val="134"/>
      <scheme val="minor"/>
    </font>
    <font>
      <sz val="16"/>
      <color theme="1"/>
      <name val="宋体"/>
      <charset val="134"/>
    </font>
    <font>
      <sz val="16"/>
      <color rgb="FFFF0000"/>
      <name val="宋体"/>
      <charset val="134"/>
    </font>
    <font>
      <sz val="13.5"/>
      <name val="宋体"/>
      <charset val="134"/>
    </font>
    <font>
      <sz val="18"/>
      <color theme="1"/>
      <name val="宋体"/>
      <charset val="134"/>
    </font>
    <font>
      <sz val="11"/>
      <color theme="1"/>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i/>
      <sz val="11"/>
      <color rgb="FF7F7F7F"/>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b/>
      <sz val="11"/>
      <color rgb="FFFA7D00"/>
      <name val="宋体"/>
      <charset val="0"/>
      <scheme val="minor"/>
    </font>
    <font>
      <sz val="11"/>
      <color rgb="FFFF0000"/>
      <name val="宋体"/>
      <charset val="0"/>
      <scheme val="minor"/>
    </font>
    <font>
      <b/>
      <sz val="13"/>
      <color theme="3"/>
      <name val="宋体"/>
      <charset val="134"/>
      <scheme val="minor"/>
    </font>
    <font>
      <u/>
      <sz val="11"/>
      <color rgb="FF800080"/>
      <name val="宋体"/>
      <charset val="0"/>
      <scheme val="minor"/>
    </font>
    <font>
      <b/>
      <sz val="11"/>
      <color rgb="FFFFFFFF"/>
      <name val="宋体"/>
      <charset val="0"/>
      <scheme val="minor"/>
    </font>
    <font>
      <sz val="10"/>
      <name val="Arial"/>
      <charset val="0"/>
    </font>
    <font>
      <b/>
      <vertAlign val="subscript"/>
      <sz val="20"/>
      <name val="宋体"/>
      <charset val="134"/>
    </font>
  </fonts>
  <fills count="36">
    <fill>
      <patternFill patternType="none"/>
    </fill>
    <fill>
      <patternFill patternType="gray125"/>
    </fill>
    <fill>
      <patternFill patternType="solid">
        <fgColor theme="0"/>
        <bgColor indexed="64"/>
      </patternFill>
    </fill>
    <fill>
      <patternFill patternType="solid">
        <fgColor theme="9" tint="0.4"/>
        <bgColor indexed="64"/>
      </patternFill>
    </fill>
    <fill>
      <patternFill patternType="solid">
        <fgColor rgb="FFFFFF00"/>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theme="4" tint="0.799981688894314"/>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34" fillId="14" borderId="0" applyNumberFormat="0" applyBorder="0" applyAlignment="0" applyProtection="0">
      <alignment vertical="center"/>
    </xf>
    <xf numFmtId="0" fontId="43" fillId="2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21" borderId="0" applyNumberFormat="0" applyBorder="0" applyAlignment="0" applyProtection="0">
      <alignment vertical="center"/>
    </xf>
    <xf numFmtId="0" fontId="37" fillId="8" borderId="0" applyNumberFormat="0" applyBorder="0" applyAlignment="0" applyProtection="0">
      <alignment vertical="center"/>
    </xf>
    <xf numFmtId="43" fontId="0" fillId="0" borderId="0" applyFont="0" applyFill="0" applyBorder="0" applyAlignment="0" applyProtection="0">
      <alignment vertical="center"/>
    </xf>
    <xf numFmtId="0" fontId="35" fillId="23" borderId="0" applyNumberFormat="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0" fillId="13" borderId="8" applyNumberFormat="0" applyFont="0" applyAlignment="0" applyProtection="0">
      <alignment vertical="center"/>
    </xf>
    <xf numFmtId="0" fontId="35" fillId="29" borderId="0" applyNumberFormat="0" applyBorder="0" applyAlignment="0" applyProtection="0">
      <alignment vertical="center"/>
    </xf>
    <xf numFmtId="0" fontId="3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5" fillId="0" borderId="11" applyNumberFormat="0" applyFill="0" applyAlignment="0" applyProtection="0">
      <alignment vertical="center"/>
    </xf>
    <xf numFmtId="0" fontId="50" fillId="0" borderId="11" applyNumberFormat="0" applyFill="0" applyAlignment="0" applyProtection="0">
      <alignment vertical="center"/>
    </xf>
    <xf numFmtId="0" fontId="35" fillId="7" borderId="0" applyNumberFormat="0" applyBorder="0" applyAlignment="0" applyProtection="0">
      <alignment vertical="center"/>
    </xf>
    <xf numFmtId="0" fontId="39" fillId="0" borderId="7" applyNumberFormat="0" applyFill="0" applyAlignment="0" applyProtection="0">
      <alignment vertical="center"/>
    </xf>
    <xf numFmtId="0" fontId="35" fillId="19" borderId="0" applyNumberFormat="0" applyBorder="0" applyAlignment="0" applyProtection="0">
      <alignment vertical="center"/>
    </xf>
    <xf numFmtId="0" fontId="38" fillId="12" borderId="6" applyNumberFormat="0" applyAlignment="0" applyProtection="0">
      <alignment vertical="center"/>
    </xf>
    <xf numFmtId="0" fontId="48" fillId="12" borderId="9" applyNumberFormat="0" applyAlignment="0" applyProtection="0">
      <alignment vertical="center"/>
    </xf>
    <xf numFmtId="0" fontId="52" fillId="32" borderId="12" applyNumberFormat="0" applyAlignment="0" applyProtection="0">
      <alignment vertical="center"/>
    </xf>
    <xf numFmtId="0" fontId="34" fillId="18" borderId="0" applyNumberFormat="0" applyBorder="0" applyAlignment="0" applyProtection="0">
      <alignment vertical="center"/>
    </xf>
    <xf numFmtId="0" fontId="35" fillId="33" borderId="0" applyNumberFormat="0" applyBorder="0" applyAlignment="0" applyProtection="0">
      <alignment vertical="center"/>
    </xf>
    <xf numFmtId="0" fontId="36" fillId="0" borderId="5" applyNumberFormat="0" applyFill="0" applyAlignment="0" applyProtection="0">
      <alignment vertical="center"/>
    </xf>
    <xf numFmtId="0" fontId="44" fillId="0" borderId="10" applyNumberFormat="0" applyFill="0" applyAlignment="0" applyProtection="0">
      <alignment vertical="center"/>
    </xf>
    <xf numFmtId="0" fontId="41" fillId="17" borderId="0" applyNumberFormat="0" applyBorder="0" applyAlignment="0" applyProtection="0">
      <alignment vertical="center"/>
    </xf>
    <xf numFmtId="0" fontId="47" fillId="28" borderId="0" applyNumberFormat="0" applyBorder="0" applyAlignment="0" applyProtection="0">
      <alignment vertical="center"/>
    </xf>
    <xf numFmtId="0" fontId="34" fillId="27" borderId="0" applyNumberFormat="0" applyBorder="0" applyAlignment="0" applyProtection="0">
      <alignment vertical="center"/>
    </xf>
    <xf numFmtId="0" fontId="35" fillId="31" borderId="0" applyNumberFormat="0" applyBorder="0" applyAlignment="0" applyProtection="0">
      <alignment vertical="center"/>
    </xf>
    <xf numFmtId="0" fontId="34" fillId="34" borderId="0" applyNumberFormat="0" applyBorder="0" applyAlignment="0" applyProtection="0">
      <alignment vertical="center"/>
    </xf>
    <xf numFmtId="0" fontId="34" fillId="11" borderId="0" applyNumberFormat="0" applyBorder="0" applyAlignment="0" applyProtection="0">
      <alignment vertical="center"/>
    </xf>
    <xf numFmtId="0" fontId="34" fillId="22" borderId="0" applyNumberFormat="0" applyBorder="0" applyAlignment="0" applyProtection="0">
      <alignment vertical="center"/>
    </xf>
    <xf numFmtId="0" fontId="34" fillId="1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15" borderId="0" applyNumberFormat="0" applyBorder="0" applyAlignment="0" applyProtection="0">
      <alignment vertical="center"/>
    </xf>
    <xf numFmtId="0" fontId="34" fillId="10" borderId="0" applyNumberFormat="0" applyBorder="0" applyAlignment="0" applyProtection="0">
      <alignment vertical="center"/>
    </xf>
    <xf numFmtId="0" fontId="34" fillId="25" borderId="0" applyNumberFormat="0" applyBorder="0" applyAlignment="0" applyProtection="0">
      <alignment vertical="center"/>
    </xf>
    <xf numFmtId="0" fontId="35" fillId="9" borderId="0" applyNumberFormat="0" applyBorder="0" applyAlignment="0" applyProtection="0">
      <alignment vertical="center"/>
    </xf>
    <xf numFmtId="0" fontId="34" fillId="30" borderId="0" applyNumberFormat="0" applyBorder="0" applyAlignment="0" applyProtection="0">
      <alignment vertical="center"/>
    </xf>
    <xf numFmtId="0" fontId="35" fillId="6" borderId="0" applyNumberFormat="0" applyBorder="0" applyAlignment="0" applyProtection="0">
      <alignment vertical="center"/>
    </xf>
    <xf numFmtId="0" fontId="35" fillId="24" borderId="0" applyNumberFormat="0" applyBorder="0" applyAlignment="0" applyProtection="0">
      <alignment vertical="center"/>
    </xf>
    <xf numFmtId="0" fontId="34" fillId="5" borderId="0" applyNumberFormat="0" applyBorder="0" applyAlignment="0" applyProtection="0">
      <alignment vertical="center"/>
    </xf>
    <xf numFmtId="0" fontId="35" fillId="26" borderId="0" applyNumberFormat="0" applyBorder="0" applyAlignment="0" applyProtection="0">
      <alignment vertical="center"/>
    </xf>
    <xf numFmtId="0" fontId="3" fillId="0" borderId="0">
      <alignment vertical="center"/>
    </xf>
    <xf numFmtId="0" fontId="9" fillId="0" borderId="0"/>
    <xf numFmtId="0" fontId="53" fillId="0" borderId="0"/>
  </cellStyleXfs>
  <cellXfs count="202">
    <xf numFmtId="0" fontId="0" fillId="0" borderId="0" xfId="0">
      <alignment vertical="center"/>
    </xf>
    <xf numFmtId="0" fontId="1" fillId="2" borderId="0" xfId="0" applyNumberFormat="1" applyFont="1" applyFill="1" applyAlignment="1" applyProtection="1">
      <alignment horizontal="center" vertical="center"/>
    </xf>
    <xf numFmtId="0" fontId="2" fillId="2" borderId="1" xfId="0" applyNumberFormat="1" applyFont="1" applyFill="1" applyBorder="1" applyAlignment="1" applyProtection="1">
      <alignment horizontal="center" vertical="center" wrapText="1"/>
    </xf>
    <xf numFmtId="176" fontId="2" fillId="2" borderId="2" xfId="0" applyNumberFormat="1" applyFont="1" applyFill="1" applyBorder="1" applyAlignment="1" applyProtection="1">
      <alignment horizontal="center" vertical="center" wrapText="1"/>
    </xf>
    <xf numFmtId="176" fontId="2" fillId="2" borderId="3" xfId="0" applyNumberFormat="1"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10" fontId="2" fillId="2" borderId="1"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wrapText="1"/>
    </xf>
    <xf numFmtId="177" fontId="3" fillId="2" borderId="1" xfId="0" applyNumberFormat="1" applyFont="1" applyFill="1" applyBorder="1" applyAlignment="1" applyProtection="1">
      <alignment horizontal="center" vertical="center"/>
    </xf>
    <xf numFmtId="176" fontId="3" fillId="2" borderId="1" xfId="0" applyNumberFormat="1" applyFont="1" applyFill="1" applyBorder="1" applyAlignment="1" applyProtection="1">
      <alignment horizontal="center" vertical="center"/>
    </xf>
    <xf numFmtId="177" fontId="3" fillId="2" borderId="1" xfId="0" applyNumberFormat="1" applyFont="1" applyFill="1" applyBorder="1" applyAlignment="1" applyProtection="1">
      <alignment horizontal="center" vertical="center" wrapText="1"/>
    </xf>
    <xf numFmtId="176" fontId="3" fillId="2" borderId="2" xfId="0" applyNumberFormat="1" applyFont="1" applyFill="1" applyBorder="1" applyAlignment="1" applyProtection="1">
      <alignment horizontal="center" vertical="center"/>
    </xf>
    <xf numFmtId="10" fontId="4" fillId="0" borderId="1" xfId="0" applyNumberFormat="1" applyFont="1" applyFill="1" applyBorder="1" applyAlignment="1">
      <alignment horizontal="center" vertical="center"/>
    </xf>
    <xf numFmtId="0" fontId="5" fillId="3" borderId="1" xfId="0" applyNumberFormat="1" applyFont="1" applyFill="1" applyBorder="1" applyAlignment="1" applyProtection="1">
      <alignment horizontal="center" vertical="center"/>
    </xf>
    <xf numFmtId="0" fontId="5" fillId="3" borderId="1" xfId="0" applyNumberFormat="1" applyFont="1" applyFill="1" applyBorder="1" applyAlignment="1" applyProtection="1">
      <alignment horizontal="left" vertical="center" wrapText="1"/>
    </xf>
    <xf numFmtId="177" fontId="5" fillId="3" borderId="1" xfId="0" applyNumberFormat="1" applyFont="1" applyFill="1" applyBorder="1" applyAlignment="1" applyProtection="1">
      <alignment horizontal="center" vertical="center"/>
    </xf>
    <xf numFmtId="176" fontId="5" fillId="3" borderId="1" xfId="0" applyNumberFormat="1" applyFont="1" applyFill="1" applyBorder="1" applyAlignment="1" applyProtection="1">
      <alignment horizontal="center" vertical="center"/>
    </xf>
    <xf numFmtId="177" fontId="5" fillId="3" borderId="1" xfId="0" applyNumberFormat="1" applyFont="1" applyFill="1" applyBorder="1" applyAlignment="1" applyProtection="1">
      <alignment horizontal="center" vertical="center" wrapText="1"/>
    </xf>
    <xf numFmtId="176" fontId="5" fillId="3" borderId="2" xfId="0" applyNumberFormat="1" applyFont="1" applyFill="1" applyBorder="1" applyAlignment="1" applyProtection="1">
      <alignment horizontal="center" vertical="center"/>
    </xf>
    <xf numFmtId="10" fontId="6" fillId="3" borderId="1" xfId="0" applyNumberFormat="1" applyFont="1" applyFill="1" applyBorder="1" applyAlignment="1">
      <alignment horizontal="center" vertical="center"/>
    </xf>
    <xf numFmtId="0" fontId="3" fillId="4" borderId="1"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left" vertical="center" wrapText="1"/>
    </xf>
    <xf numFmtId="177" fontId="3" fillId="4" borderId="1" xfId="0" applyNumberFormat="1" applyFont="1" applyFill="1" applyBorder="1" applyAlignment="1" applyProtection="1">
      <alignment horizontal="center" vertical="center"/>
    </xf>
    <xf numFmtId="176" fontId="3" fillId="4" borderId="1" xfId="0" applyNumberFormat="1" applyFont="1" applyFill="1" applyBorder="1" applyAlignment="1" applyProtection="1">
      <alignment horizontal="center" vertical="center"/>
    </xf>
    <xf numFmtId="177" fontId="3" fillId="4" borderId="1" xfId="0" applyNumberFormat="1" applyFont="1" applyFill="1" applyBorder="1" applyAlignment="1" applyProtection="1">
      <alignment horizontal="center" vertical="center" wrapText="1"/>
    </xf>
    <xf numFmtId="176" fontId="3" fillId="4" borderId="2" xfId="0" applyNumberFormat="1" applyFont="1" applyFill="1" applyBorder="1" applyAlignment="1" applyProtection="1">
      <alignment horizontal="center" vertical="center"/>
    </xf>
    <xf numFmtId="10" fontId="4" fillId="4"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wrapText="1"/>
    </xf>
    <xf numFmtId="177" fontId="3" fillId="0" borderId="1" xfId="0" applyNumberFormat="1" applyFont="1" applyFill="1" applyBorder="1" applyAlignment="1" applyProtection="1">
      <alignment horizontal="center" vertical="center"/>
    </xf>
    <xf numFmtId="176" fontId="3" fillId="0" borderId="1"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7" fillId="0"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4" borderId="1" xfId="0" applyFont="1" applyFill="1" applyBorder="1" applyAlignment="1">
      <alignment horizontal="left" vertical="center"/>
    </xf>
    <xf numFmtId="0"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wrapText="1"/>
    </xf>
    <xf numFmtId="176" fontId="5" fillId="4" borderId="2" xfId="0" applyNumberFormat="1" applyFont="1" applyFill="1" applyBorder="1" applyAlignment="1" applyProtection="1">
      <alignment horizontal="center" vertical="center"/>
    </xf>
    <xf numFmtId="10" fontId="6" fillId="4"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4" borderId="1" xfId="0" applyFont="1" applyFill="1" applyBorder="1" applyAlignment="1">
      <alignment horizontal="left" vertical="center"/>
    </xf>
    <xf numFmtId="178" fontId="5" fillId="3"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vertical="center" wrapText="1"/>
    </xf>
    <xf numFmtId="0" fontId="0" fillId="0" borderId="1" xfId="0" applyBorder="1">
      <alignment vertical="center"/>
    </xf>
    <xf numFmtId="0" fontId="5" fillId="4" borderId="1" xfId="0" applyNumberFormat="1" applyFont="1" applyFill="1" applyBorder="1" applyAlignment="1" applyProtection="1">
      <alignment horizontal="left" vertical="center" wrapText="1"/>
    </xf>
    <xf numFmtId="178" fontId="5" fillId="4" borderId="1"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0" fontId="7" fillId="0" borderId="4" xfId="0" applyFont="1" applyFill="1" applyBorder="1" applyAlignment="1">
      <alignment horizontal="left" vertical="center"/>
    </xf>
    <xf numFmtId="0" fontId="7"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4" borderId="1" xfId="0" applyNumberFormat="1" applyFont="1" applyFill="1" applyBorder="1" applyAlignment="1" applyProtection="1">
      <alignment horizontal="center" vertical="center" wrapText="1"/>
    </xf>
    <xf numFmtId="178" fontId="3" fillId="2" borderId="1" xfId="0"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5" fillId="3"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wrapText="1"/>
    </xf>
    <xf numFmtId="177" fontId="5" fillId="0" borderId="1" xfId="0" applyNumberFormat="1" applyFont="1" applyFill="1" applyBorder="1" applyAlignment="1" applyProtection="1">
      <alignment horizontal="center" vertical="center"/>
    </xf>
    <xf numFmtId="176" fontId="5" fillId="0" borderId="1" xfId="0" applyNumberFormat="1" applyFont="1" applyFill="1" applyBorder="1" applyAlignment="1" applyProtection="1">
      <alignment horizontal="center" vertical="center"/>
    </xf>
    <xf numFmtId="178" fontId="5" fillId="0" borderId="1" xfId="0" applyNumberFormat="1" applyFont="1" applyFill="1" applyBorder="1" applyAlignment="1" applyProtection="1">
      <alignment horizontal="center" vertical="center" wrapText="1"/>
    </xf>
    <xf numFmtId="176" fontId="5" fillId="0" borderId="2" xfId="0" applyNumberFormat="1" applyFont="1" applyFill="1" applyBorder="1" applyAlignment="1" applyProtection="1">
      <alignment horizontal="center" vertical="center"/>
    </xf>
    <xf numFmtId="10" fontId="6" fillId="0" borderId="1" xfId="0" applyNumberFormat="1" applyFont="1" applyFill="1" applyBorder="1" applyAlignment="1">
      <alignment horizontal="center" vertical="center"/>
    </xf>
    <xf numFmtId="0" fontId="3" fillId="2" borderId="1" xfId="0" applyNumberFormat="1" applyFont="1" applyFill="1" applyBorder="1" applyAlignment="1" applyProtection="1">
      <alignment vertical="center"/>
    </xf>
    <xf numFmtId="176" fontId="3"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left" vertical="center"/>
    </xf>
    <xf numFmtId="0" fontId="12"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176" fontId="2" fillId="0" borderId="2" xfId="0" applyNumberFormat="1" applyFont="1" applyFill="1" applyBorder="1" applyAlignment="1" applyProtection="1">
      <alignment horizontal="center" vertical="center" wrapText="1"/>
    </xf>
    <xf numFmtId="176" fontId="2" fillId="0" borderId="3"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1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177" fontId="3" fillId="0" borderId="4" xfId="0"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xf>
    <xf numFmtId="10" fontId="6" fillId="0" borderId="4" xfId="11" applyNumberFormat="1" applyFont="1" applyFill="1" applyBorder="1" applyAlignment="1">
      <alignment horizontal="center" vertical="center"/>
    </xf>
    <xf numFmtId="0" fontId="3"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wrapText="1"/>
    </xf>
    <xf numFmtId="0" fontId="14" fillId="0" borderId="1" xfId="0" applyFont="1" applyFill="1" applyBorder="1" applyAlignment="1">
      <alignment horizontal="center" vertical="center"/>
    </xf>
    <xf numFmtId="0" fontId="3" fillId="0" borderId="1" xfId="0" applyFont="1" applyFill="1" applyBorder="1" applyAlignment="1">
      <alignment horizontal="center" vertical="center"/>
    </xf>
    <xf numFmtId="10" fontId="3" fillId="0" borderId="1" xfId="0" applyNumberFormat="1" applyFont="1" applyFill="1" applyBorder="1" applyAlignment="1" applyProtection="1">
      <alignment vertical="center" wrapText="1"/>
    </xf>
    <xf numFmtId="0" fontId="15" fillId="0" borderId="1" xfId="0" applyFont="1" applyFill="1" applyBorder="1" applyAlignment="1">
      <alignment vertical="center"/>
    </xf>
    <xf numFmtId="0" fontId="7" fillId="0" borderId="1" xfId="0" applyFont="1" applyFill="1" applyBorder="1" applyAlignment="1">
      <alignment vertical="center"/>
    </xf>
    <xf numFmtId="0" fontId="15" fillId="0" borderId="1" xfId="0" applyFont="1" applyFill="1" applyBorder="1">
      <alignment vertical="center"/>
    </xf>
    <xf numFmtId="0" fontId="7" fillId="0" borderId="1" xfId="0" applyFont="1" applyFill="1" applyBorder="1">
      <alignment vertical="center"/>
    </xf>
    <xf numFmtId="0" fontId="1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11" fillId="0" borderId="0" xfId="0" applyFont="1" applyFill="1">
      <alignment vertical="center"/>
    </xf>
    <xf numFmtId="0" fontId="20" fillId="0" borderId="0" xfId="0" applyFont="1" applyFill="1" applyAlignment="1">
      <alignment vertical="center"/>
    </xf>
    <xf numFmtId="0" fontId="21" fillId="0" borderId="0" xfId="0" applyFont="1" applyFill="1" applyBorder="1" applyAlignment="1">
      <alignment vertical="center"/>
    </xf>
    <xf numFmtId="0" fontId="22" fillId="0" borderId="0" xfId="0" applyFont="1" applyFill="1" applyBorder="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Fill="1" applyBorder="1" applyAlignment="1">
      <alignment vertical="center"/>
    </xf>
    <xf numFmtId="0" fontId="22"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Alignment="1">
      <alignment vertical="center"/>
    </xf>
    <xf numFmtId="0" fontId="23" fillId="0" borderId="0" xfId="0" applyFont="1" applyFill="1" applyAlignment="1">
      <alignment horizontal="center" vertical="center"/>
    </xf>
    <xf numFmtId="0" fontId="19" fillId="0" borderId="0" xfId="0" applyFont="1" applyFill="1">
      <alignment vertical="center"/>
    </xf>
    <xf numFmtId="0" fontId="22" fillId="0" borderId="0" xfId="0" applyFont="1" applyFill="1" applyBorder="1" applyAlignment="1">
      <alignment horizontal="center" vertical="center"/>
    </xf>
    <xf numFmtId="0" fontId="23" fillId="0" borderId="0" xfId="0" applyFont="1" applyFill="1">
      <alignment vertical="center"/>
    </xf>
    <xf numFmtId="0" fontId="20" fillId="0" borderId="0" xfId="0" applyFont="1" applyFill="1" applyAlignment="1">
      <alignment vertical="center" wrapText="1"/>
    </xf>
    <xf numFmtId="0" fontId="10" fillId="0" borderId="0" xfId="0" applyFont="1" applyFill="1" applyAlignment="1">
      <alignment vertical="center"/>
    </xf>
    <xf numFmtId="0" fontId="20" fillId="0" borderId="0" xfId="0" applyFont="1" applyFill="1">
      <alignment vertical="center"/>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NumberFormat="1" applyFont="1" applyFill="1" applyAlignment="1">
      <alignment horizontal="center" vertical="center"/>
    </xf>
    <xf numFmtId="0" fontId="0" fillId="0" borderId="0" xfId="0" applyFill="1">
      <alignment vertical="center"/>
    </xf>
    <xf numFmtId="0" fontId="24" fillId="0" borderId="0" xfId="0" applyFont="1" applyFill="1" applyAlignment="1">
      <alignment horizontal="center" vertical="center" wrapText="1"/>
    </xf>
    <xf numFmtId="0" fontId="24" fillId="0" borderId="0" xfId="0" applyNumberFormat="1" applyFont="1" applyFill="1" applyAlignment="1">
      <alignment horizontal="center" vertical="center" wrapText="1"/>
    </xf>
    <xf numFmtId="0" fontId="24" fillId="0" borderId="0" xfId="0" applyFont="1" applyFill="1" applyAlignment="1">
      <alignment horizontal="left" vertical="center" wrapText="1"/>
    </xf>
    <xf numFmtId="0" fontId="25" fillId="0" borderId="0" xfId="0" applyFont="1" applyFill="1" applyAlignment="1">
      <alignment horizontal="center" vertical="center" wrapText="1"/>
    </xf>
    <xf numFmtId="0" fontId="25" fillId="0" borderId="0" xfId="0" applyNumberFormat="1" applyFont="1" applyFill="1" applyAlignment="1">
      <alignment horizontal="center"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6" fillId="0" borderId="1" xfId="0" applyNumberFormat="1" applyFont="1" applyFill="1" applyBorder="1" applyAlignment="1" applyProtection="1">
      <alignment horizontal="center" vertical="center"/>
    </xf>
    <xf numFmtId="0" fontId="26" fillId="0" borderId="1" xfId="0" applyNumberFormat="1" applyFont="1" applyFill="1" applyBorder="1" applyAlignment="1" applyProtection="1">
      <alignment horizontal="justify" vertical="center" wrapText="1"/>
    </xf>
    <xf numFmtId="0" fontId="27" fillId="0" borderId="1" xfId="0" applyNumberFormat="1" applyFont="1" applyFill="1" applyBorder="1" applyAlignment="1" applyProtection="1">
      <alignment horizontal="center" vertical="center"/>
    </xf>
    <xf numFmtId="0" fontId="23" fillId="0" borderId="1" xfId="0" applyNumberFormat="1" applyFont="1" applyFill="1" applyBorder="1" applyAlignment="1" applyProtection="1">
      <alignment horizontal="center" vertical="center"/>
    </xf>
    <xf numFmtId="0" fontId="23" fillId="0" borderId="1" xfId="0" applyNumberFormat="1" applyFont="1" applyFill="1" applyBorder="1" applyAlignment="1" applyProtection="1">
      <alignment horizontal="justify" vertical="center" wrapText="1"/>
    </xf>
    <xf numFmtId="0" fontId="23" fillId="0" borderId="1" xfId="0" applyNumberFormat="1" applyFont="1" applyFill="1" applyBorder="1" applyAlignment="1" applyProtection="1">
      <alignment horizontal="center" vertical="center" wrapText="1"/>
    </xf>
    <xf numFmtId="0" fontId="23" fillId="0" borderId="1" xfId="0" applyNumberFormat="1" applyFont="1" applyFill="1" applyBorder="1" applyAlignment="1" applyProtection="1">
      <alignment horizontal="left" vertical="center" wrapText="1"/>
    </xf>
    <xf numFmtId="0" fontId="23" fillId="0" borderId="1" xfId="0" applyNumberFormat="1" applyFont="1" applyFill="1" applyBorder="1" applyAlignment="1">
      <alignmen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3" fillId="0" borderId="1" xfId="0" applyFont="1" applyFill="1" applyBorder="1" applyAlignment="1">
      <alignment vertical="center" wrapText="1"/>
    </xf>
    <xf numFmtId="0" fontId="19" fillId="0" borderId="1" xfId="0" applyNumberFormat="1" applyFont="1" applyFill="1" applyBorder="1" applyAlignment="1" applyProtection="1">
      <alignment horizontal="justify" vertical="center" wrapText="1"/>
    </xf>
    <xf numFmtId="0" fontId="23" fillId="0" borderId="1" xfId="0" applyFont="1" applyFill="1" applyBorder="1" applyAlignment="1">
      <alignment horizontal="center" vertical="center"/>
    </xf>
    <xf numFmtId="0" fontId="23" fillId="0" borderId="1" xfId="0" applyNumberFormat="1" applyFont="1" applyFill="1" applyBorder="1" applyAlignment="1">
      <alignment horizontal="center" vertical="center"/>
    </xf>
    <xf numFmtId="0" fontId="22" fillId="0" borderId="1" xfId="0" applyNumberFormat="1" applyFont="1" applyFill="1" applyBorder="1" applyAlignment="1">
      <alignment horizontal="center" vertical="center" wrapText="1"/>
    </xf>
    <xf numFmtId="0" fontId="27" fillId="0" borderId="1" xfId="0" applyNumberFormat="1" applyFont="1" applyFill="1" applyBorder="1" applyAlignment="1" applyProtection="1">
      <alignment horizontal="justify" vertical="center" wrapText="1"/>
    </xf>
    <xf numFmtId="0" fontId="28" fillId="0" borderId="0" xfId="0" applyFont="1" applyFill="1" applyAlignment="1">
      <alignment horizontal="left" vertical="center" wrapText="1"/>
    </xf>
    <xf numFmtId="0" fontId="28" fillId="0" borderId="0" xfId="0" applyFont="1" applyFill="1" applyAlignment="1">
      <alignment horizontal="center" vertical="center" wrapText="1"/>
    </xf>
    <xf numFmtId="0" fontId="26" fillId="0" borderId="1" xfId="0" applyFont="1" applyFill="1" applyBorder="1" applyAlignment="1">
      <alignment horizontal="center" vertical="center"/>
    </xf>
    <xf numFmtId="0" fontId="29" fillId="0" borderId="1" xfId="0" applyFont="1" applyFill="1" applyBorder="1" applyAlignment="1">
      <alignment vertical="center"/>
    </xf>
    <xf numFmtId="0" fontId="29" fillId="0" borderId="1" xfId="0" applyFont="1" applyFill="1" applyBorder="1" applyAlignment="1">
      <alignment horizontal="center" vertical="center"/>
    </xf>
    <xf numFmtId="0" fontId="23" fillId="0" borderId="1" xfId="0" applyNumberFormat="1" applyFont="1" applyFill="1" applyBorder="1" applyAlignment="1">
      <alignment horizontal="justify" vertical="center" wrapText="1"/>
    </xf>
    <xf numFmtId="179" fontId="23" fillId="0" borderId="1" xfId="0" applyNumberFormat="1" applyFont="1" applyFill="1" applyBorder="1" applyAlignment="1" applyProtection="1">
      <alignment vertical="center" shrinkToFit="1"/>
    </xf>
    <xf numFmtId="0" fontId="23" fillId="0" borderId="1" xfId="0" applyNumberFormat="1" applyFont="1" applyFill="1" applyBorder="1" applyAlignment="1">
      <alignment horizontal="left" vertical="center" wrapText="1"/>
    </xf>
    <xf numFmtId="0" fontId="23" fillId="0" borderId="1" xfId="0" applyFont="1" applyFill="1" applyBorder="1" applyAlignment="1">
      <alignment vertical="center"/>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7" fillId="0" borderId="1" xfId="0" applyNumberFormat="1" applyFont="1" applyFill="1" applyBorder="1" applyAlignment="1" applyProtection="1">
      <alignment horizontal="left" vertical="center" wrapText="1"/>
    </xf>
    <xf numFmtId="0" fontId="29"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0" fontId="30" fillId="0" borderId="1" xfId="0" applyNumberFormat="1" applyFont="1" applyFill="1" applyBorder="1" applyAlignment="1">
      <alignment vertical="center" wrapText="1"/>
    </xf>
    <xf numFmtId="0" fontId="30" fillId="0" borderId="1" xfId="0" applyFont="1" applyFill="1" applyBorder="1" applyAlignment="1">
      <alignment horizontal="center" vertical="center" wrapText="1"/>
    </xf>
    <xf numFmtId="0" fontId="29" fillId="0" borderId="1" xfId="0" applyFont="1" applyFill="1" applyBorder="1" applyAlignment="1">
      <alignment vertical="center" wrapText="1"/>
    </xf>
    <xf numFmtId="0" fontId="29" fillId="0" borderId="1" xfId="0" applyNumberFormat="1" applyFont="1" applyFill="1" applyBorder="1" applyAlignment="1">
      <alignment vertical="center" wrapText="1"/>
    </xf>
    <xf numFmtId="0" fontId="16" fillId="0" borderId="0" xfId="0" applyFont="1" applyFill="1" applyAlignment="1">
      <alignment horizontal="justify" vertical="center" wrapText="1"/>
    </xf>
    <xf numFmtId="0" fontId="21" fillId="0" borderId="1" xfId="0" applyFont="1" applyFill="1" applyBorder="1" applyAlignment="1">
      <alignment vertical="center"/>
    </xf>
    <xf numFmtId="0" fontId="22" fillId="0" borderId="1" xfId="0" applyFont="1" applyFill="1" applyBorder="1">
      <alignment vertical="center"/>
    </xf>
    <xf numFmtId="0" fontId="22" fillId="0" borderId="1" xfId="0" applyFont="1" applyFill="1" applyBorder="1" applyAlignment="1">
      <alignment vertical="center"/>
    </xf>
    <xf numFmtId="0" fontId="22" fillId="0" borderId="1" xfId="0" applyNumberFormat="1" applyFont="1" applyFill="1" applyBorder="1" applyAlignment="1">
      <alignment horizontal="justify" vertical="center" wrapText="1"/>
    </xf>
    <xf numFmtId="0" fontId="22" fillId="0" borderId="1" xfId="0" applyNumberFormat="1" applyFont="1" applyFill="1" applyBorder="1" applyAlignment="1">
      <alignment vertical="center"/>
    </xf>
    <xf numFmtId="0" fontId="22" fillId="0" borderId="1" xfId="0" applyFont="1" applyFill="1" applyBorder="1" applyAlignment="1">
      <alignment horizontal="justify" vertical="center" wrapText="1"/>
    </xf>
    <xf numFmtId="49" fontId="23" fillId="0" borderId="1" xfId="0" applyNumberFormat="1" applyFont="1" applyFill="1" applyBorder="1" applyAlignment="1">
      <alignment horizontal="justify" vertical="center" wrapText="1"/>
    </xf>
    <xf numFmtId="0" fontId="30" fillId="0" borderId="1" xfId="0" applyNumberFormat="1" applyFont="1" applyFill="1" applyBorder="1" applyAlignment="1">
      <alignment horizontal="justify" vertical="center" wrapText="1"/>
    </xf>
    <xf numFmtId="0" fontId="19" fillId="0" borderId="1" xfId="0" applyFont="1" applyFill="1" applyBorder="1" applyAlignment="1">
      <alignment horizontal="center" vertical="center"/>
    </xf>
    <xf numFmtId="0" fontId="23" fillId="0" borderId="1" xfId="0" applyFont="1" applyFill="1" applyBorder="1">
      <alignment vertical="center"/>
    </xf>
    <xf numFmtId="0" fontId="23" fillId="0" borderId="1" xfId="40" applyNumberFormat="1" applyFont="1" applyFill="1" applyBorder="1" applyAlignment="1" applyProtection="1">
      <alignment horizontal="justify" vertical="center" wrapText="1"/>
    </xf>
    <xf numFmtId="0" fontId="28" fillId="0" borderId="1" xfId="0" applyFont="1" applyFill="1" applyBorder="1" applyAlignment="1">
      <alignment horizontal="justify" vertical="center" wrapText="1"/>
    </xf>
    <xf numFmtId="180" fontId="23" fillId="0" borderId="1" xfId="0" applyNumberFormat="1" applyFont="1" applyFill="1" applyBorder="1" applyAlignment="1">
      <alignment horizontal="center" vertical="center" shrinkToFit="1"/>
    </xf>
    <xf numFmtId="0" fontId="23" fillId="0" borderId="1" xfId="0" applyFont="1" applyFill="1" applyBorder="1" applyAlignment="1" applyProtection="1">
      <alignment horizontal="justify" vertical="center" wrapText="1"/>
    </xf>
    <xf numFmtId="0" fontId="26" fillId="0" borderId="1" xfId="0" applyNumberFormat="1" applyFont="1" applyFill="1" applyBorder="1" applyAlignment="1" applyProtection="1">
      <alignment horizontal="center" vertical="center" wrapText="1"/>
    </xf>
    <xf numFmtId="49" fontId="23" fillId="0" borderId="1" xfId="0" applyNumberFormat="1" applyFont="1" applyFill="1" applyBorder="1" applyAlignment="1" applyProtection="1">
      <alignment horizontal="center" vertical="center" wrapText="1"/>
    </xf>
    <xf numFmtId="0" fontId="31" fillId="0" borderId="1" xfId="0" applyNumberFormat="1" applyFont="1" applyFill="1" applyBorder="1" applyAlignment="1" applyProtection="1">
      <alignment horizontal="center" vertical="center" wrapText="1"/>
    </xf>
    <xf numFmtId="0" fontId="27" fillId="0" borderId="1" xfId="0" applyNumberFormat="1" applyFont="1" applyFill="1" applyBorder="1" applyAlignment="1" applyProtection="1">
      <alignment horizontal="center" vertical="center" wrapText="1"/>
    </xf>
    <xf numFmtId="0" fontId="32" fillId="0" borderId="1" xfId="0" applyNumberFormat="1" applyFont="1" applyFill="1" applyBorder="1" applyAlignment="1" applyProtection="1">
      <alignment horizontal="justify" vertical="center" wrapText="1"/>
    </xf>
    <xf numFmtId="0" fontId="29" fillId="0" borderId="1" xfId="0" applyFont="1" applyFill="1" applyBorder="1">
      <alignment vertical="center"/>
    </xf>
    <xf numFmtId="0" fontId="23" fillId="0" borderId="4" xfId="0" applyFont="1" applyFill="1" applyBorder="1" applyAlignment="1">
      <alignment horizontal="center" vertical="center"/>
    </xf>
    <xf numFmtId="0" fontId="33" fillId="0" borderId="1" xfId="0" applyNumberFormat="1" applyFont="1" applyFill="1" applyBorder="1" applyAlignment="1" applyProtection="1">
      <alignment horizontal="justify" vertical="center" wrapText="1"/>
    </xf>
    <xf numFmtId="0" fontId="33" fillId="0" borderId="1" xfId="0" applyNumberFormat="1" applyFont="1" applyFill="1" applyBorder="1" applyAlignment="1" applyProtection="1">
      <alignment horizontal="left" vertical="center" wrapText="1"/>
    </xf>
    <xf numFmtId="0" fontId="23" fillId="0" borderId="4" xfId="0" applyFont="1" applyFill="1" applyBorder="1" applyAlignment="1">
      <alignment horizontal="center" vertical="center" wrapText="1"/>
    </xf>
    <xf numFmtId="0" fontId="23" fillId="0" borderId="3" xfId="0" applyFont="1" applyFill="1" applyBorder="1" applyAlignment="1">
      <alignment vertical="center"/>
    </xf>
    <xf numFmtId="0" fontId="23" fillId="0" borderId="4" xfId="0" applyNumberFormat="1" applyFont="1" applyFill="1" applyBorder="1" applyAlignment="1">
      <alignment horizontal="justify" vertical="center" wrapText="1"/>
    </xf>
    <xf numFmtId="0" fontId="23" fillId="0" borderId="4" xfId="0" applyFont="1" applyFill="1" applyBorder="1" applyAlignment="1">
      <alignment horizontal="justify" vertical="center" wrapText="1"/>
    </xf>
    <xf numFmtId="0" fontId="22" fillId="0" borderId="4" xfId="0" applyFont="1" applyFill="1" applyBorder="1" applyAlignment="1">
      <alignment vertical="center"/>
    </xf>
    <xf numFmtId="0" fontId="22" fillId="0" borderId="1" xfId="0" applyFont="1" applyFill="1" applyBorder="1" applyAlignment="1">
      <alignment horizontal="center" vertical="center"/>
    </xf>
    <xf numFmtId="0" fontId="23" fillId="0" borderId="1" xfId="52" applyFont="1" applyFill="1" applyBorder="1" applyAlignment="1">
      <alignment horizontal="left" vertical="center" wrapText="1"/>
    </xf>
    <xf numFmtId="0" fontId="23" fillId="0" borderId="1" xfId="52" applyFont="1" applyFill="1" applyBorder="1" applyAlignment="1">
      <alignment horizontal="center" vertical="center" wrapText="1"/>
    </xf>
    <xf numFmtId="0" fontId="23" fillId="0" borderId="1" xfId="52" applyFont="1" applyFill="1" applyBorder="1" applyAlignment="1">
      <alignment horizontal="justify"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2"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145"/>
  <sheetViews>
    <sheetView tabSelected="1" view="pageBreakPreview" zoomScale="40" zoomScaleNormal="100" workbookViewId="0">
      <pane xSplit="10" ySplit="6" topLeftCell="Q14" activePane="bottomRight" state="frozen"/>
      <selection/>
      <selection pane="topRight"/>
      <selection pane="bottomLeft"/>
      <selection pane="bottomRight" activeCell="AJ18" sqref="AJ18"/>
    </sheetView>
  </sheetViews>
  <sheetFormatPr defaultColWidth="8.89166666666667" defaultRowHeight="13.5"/>
  <cols>
    <col min="1" max="1" width="10.2166666666667" style="121" customWidth="1"/>
    <col min="2" max="2" width="12.7166666666667" style="122" customWidth="1"/>
    <col min="3" max="3" width="11.8083333333333" style="123" customWidth="1"/>
    <col min="4" max="6" width="21.0333333333333" style="120" customWidth="1"/>
    <col min="7" max="7" width="12.725" style="121" customWidth="1"/>
    <col min="8" max="8" width="35.3166666666667" style="118" customWidth="1"/>
    <col min="9" max="9" width="12.5" style="118" customWidth="1"/>
    <col min="10" max="10" width="91.8833333333333" style="120" customWidth="1"/>
    <col min="11" max="11" width="10.9416666666667" style="121" customWidth="1"/>
    <col min="12" max="13" width="14.375" style="121" customWidth="1"/>
    <col min="14" max="14" width="28.8916666666667" style="121" customWidth="1"/>
    <col min="15" max="15" width="19.1666666666667" style="121" customWidth="1"/>
    <col min="16" max="17" width="15" style="121" customWidth="1"/>
    <col min="18" max="19" width="12.0416666666667" style="121" customWidth="1"/>
    <col min="20" max="21" width="14.7666666666667" style="121" customWidth="1"/>
    <col min="22" max="23" width="18.175" style="121" customWidth="1"/>
    <col min="24" max="25" width="12.7" style="121" customWidth="1"/>
    <col min="26" max="27" width="10.9083333333333" style="121" customWidth="1"/>
    <col min="28" max="28" width="11.5833333333333" style="121" customWidth="1"/>
    <col min="29" max="29" width="12.4916666666667" style="121" customWidth="1"/>
    <col min="30" max="30" width="9.625" style="121" customWidth="1"/>
    <col min="31" max="31" width="10.675" style="120" customWidth="1"/>
    <col min="32" max="32" width="15" style="120" customWidth="1"/>
    <col min="33" max="33" width="13.1666666666667" style="120" customWidth="1"/>
    <col min="34" max="34" width="13.1833333333333" style="120" customWidth="1"/>
    <col min="35" max="35" width="12.275" style="120" customWidth="1"/>
    <col min="36" max="36" width="66.4666666666667" style="120" customWidth="1"/>
    <col min="37" max="37" width="55.3416666666667" style="120" customWidth="1"/>
    <col min="38" max="39" width="19.0833333333333" style="120" customWidth="1"/>
    <col min="40" max="40" width="15.625" style="120" customWidth="1"/>
    <col min="41" max="16384" width="8.89166666666667" style="124"/>
  </cols>
  <sheetData>
    <row r="1" s="100" customFormat="1" ht="39" customHeight="1" spans="1:40">
      <c r="A1" s="125" t="s">
        <v>0</v>
      </c>
      <c r="B1" s="125"/>
      <c r="C1" s="126"/>
      <c r="D1" s="127"/>
      <c r="E1" s="127"/>
      <c r="F1" s="127"/>
      <c r="J1" s="150" t="s">
        <v>1</v>
      </c>
      <c r="K1" s="151"/>
      <c r="P1" s="100">
        <f>34244-P6</f>
        <v>0</v>
      </c>
      <c r="R1" s="100">
        <f>2598-R6</f>
        <v>0</v>
      </c>
      <c r="T1" s="100">
        <f>2106-T6</f>
        <v>0</v>
      </c>
      <c r="V1" s="100">
        <f>69-V6</f>
        <v>0</v>
      </c>
      <c r="X1" s="100">
        <f>7924-X6</f>
        <v>0</v>
      </c>
      <c r="AJ1" s="169"/>
      <c r="AK1" s="169"/>
      <c r="AL1" s="169"/>
      <c r="AM1" s="169"/>
      <c r="AN1" s="169"/>
    </row>
    <row r="2" s="101" customFormat="1" ht="63" customHeight="1" spans="1:40">
      <c r="A2" s="128" t="s">
        <v>2</v>
      </c>
      <c r="B2" s="128"/>
      <c r="C2" s="129"/>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row>
    <row r="3" s="102" customFormat="1" ht="70" customHeight="1" spans="1:40">
      <c r="A3" s="130" t="s">
        <v>3</v>
      </c>
      <c r="B3" s="130" t="s">
        <v>4</v>
      </c>
      <c r="C3" s="131" t="s">
        <v>5</v>
      </c>
      <c r="D3" s="130" t="s">
        <v>6</v>
      </c>
      <c r="E3" s="130" t="s">
        <v>7</v>
      </c>
      <c r="F3" s="130" t="s">
        <v>8</v>
      </c>
      <c r="G3" s="130" t="s">
        <v>9</v>
      </c>
      <c r="H3" s="130" t="s">
        <v>10</v>
      </c>
      <c r="I3" s="130" t="s">
        <v>11</v>
      </c>
      <c r="J3" s="130" t="s">
        <v>12</v>
      </c>
      <c r="K3" s="130" t="s">
        <v>13</v>
      </c>
      <c r="L3" s="130" t="s">
        <v>14</v>
      </c>
      <c r="M3" s="130"/>
      <c r="N3" s="130" t="s">
        <v>15</v>
      </c>
      <c r="O3" s="131" t="s">
        <v>16</v>
      </c>
      <c r="P3" s="131"/>
      <c r="Q3" s="131"/>
      <c r="R3" s="131"/>
      <c r="S3" s="131"/>
      <c r="T3" s="131"/>
      <c r="U3" s="131"/>
      <c r="V3" s="131"/>
      <c r="W3" s="131"/>
      <c r="X3" s="131"/>
      <c r="Y3" s="131"/>
      <c r="Z3" s="131"/>
      <c r="AA3" s="131"/>
      <c r="AB3" s="131"/>
      <c r="AC3" s="131"/>
      <c r="AD3" s="131"/>
      <c r="AE3" s="130" t="s">
        <v>17</v>
      </c>
      <c r="AF3" s="130"/>
      <c r="AG3" s="130"/>
      <c r="AH3" s="130"/>
      <c r="AI3" s="130"/>
      <c r="AJ3" s="130" t="s">
        <v>18</v>
      </c>
      <c r="AK3" s="130" t="s">
        <v>19</v>
      </c>
      <c r="AL3" s="130" t="s">
        <v>20</v>
      </c>
      <c r="AM3" s="130" t="s">
        <v>21</v>
      </c>
      <c r="AN3" s="130" t="s">
        <v>22</v>
      </c>
    </row>
    <row r="4" s="102" customFormat="1" ht="46" customHeight="1" spans="1:40">
      <c r="A4" s="130"/>
      <c r="B4" s="130"/>
      <c r="C4" s="131"/>
      <c r="D4" s="130"/>
      <c r="E4" s="130"/>
      <c r="F4" s="130"/>
      <c r="G4" s="130"/>
      <c r="H4" s="130"/>
      <c r="I4" s="130"/>
      <c r="J4" s="130"/>
      <c r="K4" s="130"/>
      <c r="L4" s="130" t="s">
        <v>23</v>
      </c>
      <c r="M4" s="130" t="s">
        <v>24</v>
      </c>
      <c r="N4" s="130"/>
      <c r="O4" s="130" t="s">
        <v>25</v>
      </c>
      <c r="P4" s="131" t="s">
        <v>26</v>
      </c>
      <c r="Q4" s="131"/>
      <c r="R4" s="131"/>
      <c r="S4" s="131"/>
      <c r="T4" s="131"/>
      <c r="U4" s="131"/>
      <c r="V4" s="131"/>
      <c r="W4" s="131"/>
      <c r="X4" s="130" t="s">
        <v>27</v>
      </c>
      <c r="Y4" s="130" t="s">
        <v>28</v>
      </c>
      <c r="Z4" s="130" t="s">
        <v>29</v>
      </c>
      <c r="AA4" s="130" t="s">
        <v>30</v>
      </c>
      <c r="AB4" s="130" t="s">
        <v>31</v>
      </c>
      <c r="AC4" s="130" t="s">
        <v>32</v>
      </c>
      <c r="AD4" s="130" t="s">
        <v>33</v>
      </c>
      <c r="AE4" s="130" t="s">
        <v>34</v>
      </c>
      <c r="AF4" s="130" t="s">
        <v>35</v>
      </c>
      <c r="AG4" s="130" t="s">
        <v>36</v>
      </c>
      <c r="AH4" s="130" t="s">
        <v>37</v>
      </c>
      <c r="AI4" s="130" t="s">
        <v>38</v>
      </c>
      <c r="AJ4" s="130"/>
      <c r="AK4" s="130"/>
      <c r="AL4" s="130"/>
      <c r="AM4" s="130"/>
      <c r="AN4" s="130"/>
    </row>
    <row r="5" s="102" customFormat="1" ht="118" customHeight="1" spans="1:40">
      <c r="A5" s="130"/>
      <c r="B5" s="130"/>
      <c r="C5" s="131"/>
      <c r="D5" s="130"/>
      <c r="E5" s="130"/>
      <c r="F5" s="130"/>
      <c r="G5" s="130"/>
      <c r="H5" s="130"/>
      <c r="I5" s="130"/>
      <c r="J5" s="130"/>
      <c r="K5" s="130"/>
      <c r="L5" s="130"/>
      <c r="M5" s="130"/>
      <c r="N5" s="130"/>
      <c r="O5" s="130"/>
      <c r="P5" s="131" t="s">
        <v>39</v>
      </c>
      <c r="Q5" s="131" t="s">
        <v>40</v>
      </c>
      <c r="R5" s="131" t="s">
        <v>41</v>
      </c>
      <c r="S5" s="131" t="s">
        <v>42</v>
      </c>
      <c r="T5" s="131" t="s">
        <v>43</v>
      </c>
      <c r="U5" s="131" t="s">
        <v>44</v>
      </c>
      <c r="V5" s="131" t="s">
        <v>45</v>
      </c>
      <c r="W5" s="131" t="s">
        <v>46</v>
      </c>
      <c r="X5" s="130"/>
      <c r="Y5" s="130"/>
      <c r="Z5" s="130"/>
      <c r="AA5" s="130"/>
      <c r="AB5" s="130"/>
      <c r="AC5" s="130"/>
      <c r="AD5" s="130"/>
      <c r="AE5" s="130"/>
      <c r="AF5" s="130"/>
      <c r="AG5" s="130"/>
      <c r="AH5" s="130"/>
      <c r="AI5" s="130"/>
      <c r="AJ5" s="130"/>
      <c r="AK5" s="130"/>
      <c r="AL5" s="130"/>
      <c r="AM5" s="130"/>
      <c r="AN5" s="130"/>
    </row>
    <row r="6" s="103" customFormat="1" ht="57" customHeight="1" spans="1:40">
      <c r="A6" s="132"/>
      <c r="B6" s="132" t="s">
        <v>47</v>
      </c>
      <c r="C6" s="132"/>
      <c r="D6" s="132"/>
      <c r="E6" s="132"/>
      <c r="F6" s="132"/>
      <c r="G6" s="132"/>
      <c r="H6" s="132"/>
      <c r="I6" s="132"/>
      <c r="J6" s="132"/>
      <c r="K6" s="132"/>
      <c r="L6" s="132"/>
      <c r="M6" s="132"/>
      <c r="N6" s="132">
        <f>N7+N66+N84+N120+N129+N137+N140+N145</f>
        <v>61763.4609</v>
      </c>
      <c r="O6" s="132">
        <f t="shared" ref="O6:AE6" si="0">O7+O66+O84+O120+O129+O137+O140+O145</f>
        <v>50265.3609</v>
      </c>
      <c r="P6" s="132">
        <f t="shared" si="0"/>
        <v>34244</v>
      </c>
      <c r="Q6" s="132">
        <f t="shared" si="0"/>
        <v>10969.6409</v>
      </c>
      <c r="R6" s="132">
        <f t="shared" si="0"/>
        <v>2598</v>
      </c>
      <c r="S6" s="132">
        <f t="shared" si="0"/>
        <v>0</v>
      </c>
      <c r="T6" s="132">
        <f t="shared" si="0"/>
        <v>2106</v>
      </c>
      <c r="U6" s="132">
        <f t="shared" si="0"/>
        <v>272.72</v>
      </c>
      <c r="V6" s="132">
        <f t="shared" si="0"/>
        <v>69</v>
      </c>
      <c r="W6" s="132">
        <f t="shared" si="0"/>
        <v>6</v>
      </c>
      <c r="X6" s="132">
        <f t="shared" si="0"/>
        <v>7924</v>
      </c>
      <c r="Y6" s="132">
        <f t="shared" si="0"/>
        <v>2889.1</v>
      </c>
      <c r="Z6" s="132">
        <f t="shared" si="0"/>
        <v>126</v>
      </c>
      <c r="AA6" s="132">
        <f t="shared" si="0"/>
        <v>215</v>
      </c>
      <c r="AB6" s="132">
        <f t="shared" si="0"/>
        <v>344</v>
      </c>
      <c r="AC6" s="132">
        <f t="shared" si="0"/>
        <v>0</v>
      </c>
      <c r="AD6" s="132">
        <f t="shared" si="0"/>
        <v>7800</v>
      </c>
      <c r="AE6" s="132"/>
      <c r="AF6" s="132"/>
      <c r="AG6" s="132"/>
      <c r="AH6" s="132"/>
      <c r="AI6" s="132"/>
      <c r="AJ6" s="132"/>
      <c r="AK6" s="132"/>
      <c r="AL6" s="132"/>
      <c r="AM6" s="132"/>
      <c r="AN6" s="132"/>
    </row>
    <row r="7" s="104" customFormat="1" ht="30" customHeight="1" spans="1:40">
      <c r="A7" s="133" t="s">
        <v>48</v>
      </c>
      <c r="B7" s="134" t="s">
        <v>49</v>
      </c>
      <c r="C7" s="134"/>
      <c r="D7" s="134"/>
      <c r="E7" s="134"/>
      <c r="F7" s="134"/>
      <c r="G7" s="134"/>
      <c r="H7" s="134"/>
      <c r="I7" s="134"/>
      <c r="J7" s="134"/>
      <c r="K7" s="152"/>
      <c r="L7" s="152"/>
      <c r="M7" s="152"/>
      <c r="N7" s="152">
        <f>N8+N26+N32+N54+N59</f>
        <v>45867.7409</v>
      </c>
      <c r="O7" s="152">
        <f t="shared" ref="O7:AE7" si="1">O8+O26+O32+O54+O59</f>
        <v>40785.6409</v>
      </c>
      <c r="P7" s="152">
        <f t="shared" si="1"/>
        <v>29536</v>
      </c>
      <c r="Q7" s="152">
        <f t="shared" si="1"/>
        <v>8969.6409</v>
      </c>
      <c r="R7" s="152">
        <f t="shared" si="1"/>
        <v>500</v>
      </c>
      <c r="S7" s="152">
        <f t="shared" si="1"/>
        <v>0</v>
      </c>
      <c r="T7" s="152">
        <f t="shared" si="1"/>
        <v>1555</v>
      </c>
      <c r="U7" s="152">
        <f t="shared" si="1"/>
        <v>150</v>
      </c>
      <c r="V7" s="152">
        <f t="shared" si="1"/>
        <v>69</v>
      </c>
      <c r="W7" s="152">
        <f t="shared" si="1"/>
        <v>6</v>
      </c>
      <c r="X7" s="152">
        <f t="shared" si="1"/>
        <v>2193</v>
      </c>
      <c r="Y7" s="152">
        <f t="shared" si="1"/>
        <v>2889.1</v>
      </c>
      <c r="Z7" s="152">
        <f t="shared" si="1"/>
        <v>0</v>
      </c>
      <c r="AA7" s="152">
        <f t="shared" si="1"/>
        <v>0</v>
      </c>
      <c r="AB7" s="152">
        <f t="shared" si="1"/>
        <v>0</v>
      </c>
      <c r="AC7" s="152">
        <f t="shared" si="1"/>
        <v>0</v>
      </c>
      <c r="AD7" s="152">
        <f t="shared" si="1"/>
        <v>7800</v>
      </c>
      <c r="AE7" s="152"/>
      <c r="AF7" s="152"/>
      <c r="AG7" s="152"/>
      <c r="AH7" s="152"/>
      <c r="AI7" s="152"/>
      <c r="AJ7" s="152"/>
      <c r="AK7" s="152"/>
      <c r="AL7" s="152"/>
      <c r="AM7" s="152"/>
      <c r="AN7" s="152"/>
    </row>
    <row r="8" s="104" customFormat="1" ht="30" customHeight="1" spans="1:40">
      <c r="A8" s="135" t="s">
        <v>50</v>
      </c>
      <c r="B8" s="134" t="s">
        <v>51</v>
      </c>
      <c r="C8" s="134"/>
      <c r="D8" s="134"/>
      <c r="E8" s="134"/>
      <c r="F8" s="134"/>
      <c r="G8" s="134"/>
      <c r="H8" s="134"/>
      <c r="I8" s="134"/>
      <c r="J8" s="134"/>
      <c r="K8" s="152"/>
      <c r="L8" s="152"/>
      <c r="M8" s="152"/>
      <c r="N8" s="152">
        <f>N9+N11+N20+N21+N23+N25</f>
        <v>8967.7809</v>
      </c>
      <c r="O8" s="152">
        <f t="shared" ref="O8:AE8" si="2">O9+O11+O20+O21+O23+O25</f>
        <v>8967.7809</v>
      </c>
      <c r="P8" s="152">
        <f t="shared" si="2"/>
        <v>6708.016736</v>
      </c>
      <c r="Q8" s="152">
        <f t="shared" si="2"/>
        <v>554.764164</v>
      </c>
      <c r="R8" s="152">
        <f t="shared" si="2"/>
        <v>0</v>
      </c>
      <c r="S8" s="152">
        <f t="shared" si="2"/>
        <v>0</v>
      </c>
      <c r="T8" s="152">
        <f t="shared" si="2"/>
        <v>1555</v>
      </c>
      <c r="U8" s="152">
        <f t="shared" si="2"/>
        <v>150</v>
      </c>
      <c r="V8" s="152">
        <f t="shared" si="2"/>
        <v>0</v>
      </c>
      <c r="W8" s="152">
        <f t="shared" si="2"/>
        <v>0</v>
      </c>
      <c r="X8" s="152">
        <f t="shared" si="2"/>
        <v>0</v>
      </c>
      <c r="Y8" s="152">
        <f t="shared" si="2"/>
        <v>0</v>
      </c>
      <c r="Z8" s="152">
        <f t="shared" si="2"/>
        <v>0</v>
      </c>
      <c r="AA8" s="152">
        <f t="shared" si="2"/>
        <v>0</v>
      </c>
      <c r="AB8" s="152">
        <f t="shared" si="2"/>
        <v>0</v>
      </c>
      <c r="AC8" s="152">
        <f t="shared" si="2"/>
        <v>0</v>
      </c>
      <c r="AD8" s="152">
        <f t="shared" si="2"/>
        <v>7800</v>
      </c>
      <c r="AE8" s="152"/>
      <c r="AF8" s="152"/>
      <c r="AG8" s="152"/>
      <c r="AH8" s="152"/>
      <c r="AI8" s="152"/>
      <c r="AJ8" s="152"/>
      <c r="AK8" s="152"/>
      <c r="AL8" s="152"/>
      <c r="AM8" s="152"/>
      <c r="AN8" s="152"/>
    </row>
    <row r="9" s="105" customFormat="1" ht="30" customHeight="1" spans="1:40">
      <c r="A9" s="135" t="s">
        <v>52</v>
      </c>
      <c r="B9" s="134" t="s">
        <v>53</v>
      </c>
      <c r="C9" s="134"/>
      <c r="D9" s="134"/>
      <c r="E9" s="134"/>
      <c r="F9" s="134"/>
      <c r="G9" s="134"/>
      <c r="H9" s="134"/>
      <c r="I9" s="134"/>
      <c r="J9" s="134"/>
      <c r="K9" s="153">
        <f>SUM(K10:K10)</f>
        <v>348</v>
      </c>
      <c r="L9" s="153">
        <f>SUM(L10:L10)</f>
        <v>30</v>
      </c>
      <c r="M9" s="153">
        <f>SUM(M10:M10)</f>
        <v>116</v>
      </c>
      <c r="N9" s="153">
        <f>SUM(N10:N10)</f>
        <v>371</v>
      </c>
      <c r="O9" s="154">
        <f t="shared" ref="O9:AE9" si="3">SUM(O10:O10)</f>
        <v>371</v>
      </c>
      <c r="P9" s="154">
        <f t="shared" si="3"/>
        <v>371</v>
      </c>
      <c r="Q9" s="154">
        <f t="shared" si="3"/>
        <v>0</v>
      </c>
      <c r="R9" s="154">
        <f t="shared" si="3"/>
        <v>0</v>
      </c>
      <c r="S9" s="154">
        <f t="shared" si="3"/>
        <v>0</v>
      </c>
      <c r="T9" s="154">
        <f t="shared" si="3"/>
        <v>0</v>
      </c>
      <c r="U9" s="154">
        <f t="shared" si="3"/>
        <v>0</v>
      </c>
      <c r="V9" s="154">
        <f t="shared" si="3"/>
        <v>0</v>
      </c>
      <c r="W9" s="154">
        <f t="shared" si="3"/>
        <v>0</v>
      </c>
      <c r="X9" s="154">
        <f t="shared" si="3"/>
        <v>0</v>
      </c>
      <c r="Y9" s="154">
        <f t="shared" si="3"/>
        <v>0</v>
      </c>
      <c r="Z9" s="154">
        <f t="shared" si="3"/>
        <v>0</v>
      </c>
      <c r="AA9" s="154">
        <f t="shared" si="3"/>
        <v>0</v>
      </c>
      <c r="AB9" s="154">
        <f t="shared" si="3"/>
        <v>0</v>
      </c>
      <c r="AC9" s="154">
        <f t="shared" si="3"/>
        <v>0</v>
      </c>
      <c r="AD9" s="154">
        <f t="shared" si="3"/>
        <v>0</v>
      </c>
      <c r="AE9" s="153"/>
      <c r="AF9" s="153"/>
      <c r="AG9" s="153"/>
      <c r="AH9" s="153"/>
      <c r="AI9" s="153"/>
      <c r="AJ9" s="153"/>
      <c r="AK9" s="153"/>
      <c r="AL9" s="153"/>
      <c r="AM9" s="153"/>
      <c r="AN9" s="153"/>
    </row>
    <row r="10" s="106" customFormat="1" ht="166" customHeight="1" spans="1:40">
      <c r="A10" s="136">
        <f>SUBTOTAL(103,$D$10:D10)</f>
        <v>1</v>
      </c>
      <c r="B10" s="137" t="s">
        <v>54</v>
      </c>
      <c r="C10" s="138" t="s">
        <v>55</v>
      </c>
      <c r="D10" s="139" t="s">
        <v>56</v>
      </c>
      <c r="E10" s="137" t="s">
        <v>51</v>
      </c>
      <c r="F10" s="137" t="s">
        <v>53</v>
      </c>
      <c r="G10" s="138" t="s">
        <v>57</v>
      </c>
      <c r="H10" s="138" t="s">
        <v>58</v>
      </c>
      <c r="I10" s="139" t="s">
        <v>59</v>
      </c>
      <c r="J10" s="139" t="s">
        <v>60</v>
      </c>
      <c r="K10" s="146">
        <v>348</v>
      </c>
      <c r="L10" s="146">
        <v>30</v>
      </c>
      <c r="M10" s="146">
        <v>116</v>
      </c>
      <c r="N10" s="146">
        <v>371</v>
      </c>
      <c r="O10" s="146">
        <f>P10+Q10+R10+S10+T10+U10+V10+W10</f>
        <v>371</v>
      </c>
      <c r="P10" s="146">
        <v>371</v>
      </c>
      <c r="Q10" s="146"/>
      <c r="R10" s="146"/>
      <c r="S10" s="146"/>
      <c r="T10" s="146"/>
      <c r="U10" s="146"/>
      <c r="V10" s="146"/>
      <c r="W10" s="146"/>
      <c r="X10" s="146"/>
      <c r="Y10" s="146"/>
      <c r="Z10" s="146"/>
      <c r="AA10" s="146"/>
      <c r="AB10" s="146"/>
      <c r="AC10" s="146"/>
      <c r="AD10" s="146"/>
      <c r="AE10" s="139" t="s">
        <v>61</v>
      </c>
      <c r="AF10" s="139" t="s">
        <v>62</v>
      </c>
      <c r="AG10" s="139" t="s">
        <v>63</v>
      </c>
      <c r="AH10" s="140" t="s">
        <v>64</v>
      </c>
      <c r="AI10" s="140" t="s">
        <v>65</v>
      </c>
      <c r="AJ10" s="137" t="s">
        <v>66</v>
      </c>
      <c r="AK10" s="137" t="s">
        <v>67</v>
      </c>
      <c r="AL10" s="170" t="s">
        <v>68</v>
      </c>
      <c r="AM10" s="170" t="s">
        <v>69</v>
      </c>
      <c r="AN10" s="148"/>
    </row>
    <row r="11" s="105" customFormat="1" ht="30" customHeight="1" spans="1:40">
      <c r="A11" s="135" t="s">
        <v>52</v>
      </c>
      <c r="B11" s="134" t="s">
        <v>70</v>
      </c>
      <c r="C11" s="134"/>
      <c r="D11" s="134"/>
      <c r="E11" s="134"/>
      <c r="F11" s="134"/>
      <c r="G11" s="134"/>
      <c r="H11" s="134"/>
      <c r="I11" s="134"/>
      <c r="J11" s="134"/>
      <c r="K11" s="153">
        <f>SUM(K12:K19)</f>
        <v>64</v>
      </c>
      <c r="L11" s="153">
        <f>SUM(L12:L19)</f>
        <v>13621</v>
      </c>
      <c r="M11" s="153">
        <f>SUM(M12:M19)</f>
        <v>45687</v>
      </c>
      <c r="N11" s="153">
        <f>SUM(N12:N19)</f>
        <v>7701.7809</v>
      </c>
      <c r="O11" s="154">
        <f t="shared" ref="O11:AE11" si="4">SUM(O12:O19)</f>
        <v>7701.7809</v>
      </c>
      <c r="P11" s="154">
        <f t="shared" si="4"/>
        <v>5442.016736</v>
      </c>
      <c r="Q11" s="154">
        <f t="shared" si="4"/>
        <v>554.764164</v>
      </c>
      <c r="R11" s="154">
        <f t="shared" si="4"/>
        <v>0</v>
      </c>
      <c r="S11" s="154">
        <f t="shared" si="4"/>
        <v>0</v>
      </c>
      <c r="T11" s="154">
        <f t="shared" si="4"/>
        <v>1555</v>
      </c>
      <c r="U11" s="154">
        <f t="shared" si="4"/>
        <v>150</v>
      </c>
      <c r="V11" s="154">
        <f t="shared" si="4"/>
        <v>0</v>
      </c>
      <c r="W11" s="154">
        <f t="shared" si="4"/>
        <v>0</v>
      </c>
      <c r="X11" s="154">
        <f t="shared" si="4"/>
        <v>0</v>
      </c>
      <c r="Y11" s="154">
        <f t="shared" si="4"/>
        <v>0</v>
      </c>
      <c r="Z11" s="154">
        <f t="shared" si="4"/>
        <v>0</v>
      </c>
      <c r="AA11" s="154">
        <f t="shared" si="4"/>
        <v>0</v>
      </c>
      <c r="AB11" s="154">
        <f t="shared" si="4"/>
        <v>0</v>
      </c>
      <c r="AC11" s="154">
        <f t="shared" si="4"/>
        <v>0</v>
      </c>
      <c r="AD11" s="154">
        <f t="shared" si="4"/>
        <v>7800</v>
      </c>
      <c r="AE11" s="153"/>
      <c r="AF11" s="153"/>
      <c r="AG11" s="153"/>
      <c r="AH11" s="153"/>
      <c r="AI11" s="153"/>
      <c r="AJ11" s="153"/>
      <c r="AK11" s="153"/>
      <c r="AL11" s="153"/>
      <c r="AM11" s="153"/>
      <c r="AN11" s="153"/>
    </row>
    <row r="12" s="107" customFormat="1" ht="159" customHeight="1" spans="1:40">
      <c r="A12" s="136">
        <f>SUBTOTAL(103,$D$10:D12)</f>
        <v>2</v>
      </c>
      <c r="B12" s="137" t="s">
        <v>71</v>
      </c>
      <c r="C12" s="137" t="s">
        <v>55</v>
      </c>
      <c r="D12" s="138" t="s">
        <v>72</v>
      </c>
      <c r="E12" s="138" t="s">
        <v>51</v>
      </c>
      <c r="F12" s="138" t="s">
        <v>70</v>
      </c>
      <c r="G12" s="138" t="s">
        <v>57</v>
      </c>
      <c r="H12" s="138" t="s">
        <v>73</v>
      </c>
      <c r="I12" s="137" t="s">
        <v>74</v>
      </c>
      <c r="J12" s="139" t="s">
        <v>75</v>
      </c>
      <c r="K12" s="138">
        <v>1</v>
      </c>
      <c r="L12" s="138">
        <v>110</v>
      </c>
      <c r="M12" s="138">
        <v>473</v>
      </c>
      <c r="N12" s="138">
        <v>50</v>
      </c>
      <c r="O12" s="138">
        <f t="shared" ref="O12:O19" si="5">P12+Q12+R12+S12+T12+U12+V12+W12</f>
        <v>50</v>
      </c>
      <c r="P12" s="137">
        <v>50</v>
      </c>
      <c r="Q12" s="137"/>
      <c r="R12" s="146"/>
      <c r="S12" s="146"/>
      <c r="T12" s="146"/>
      <c r="U12" s="146"/>
      <c r="V12" s="146"/>
      <c r="W12" s="146"/>
      <c r="X12" s="146"/>
      <c r="Y12" s="146"/>
      <c r="Z12" s="146"/>
      <c r="AA12" s="146"/>
      <c r="AB12" s="146"/>
      <c r="AC12" s="146"/>
      <c r="AD12" s="146"/>
      <c r="AE12" s="144" t="s">
        <v>76</v>
      </c>
      <c r="AF12" s="144" t="s">
        <v>77</v>
      </c>
      <c r="AG12" s="144" t="s">
        <v>78</v>
      </c>
      <c r="AH12" s="144" t="s">
        <v>79</v>
      </c>
      <c r="AI12" s="144" t="s">
        <v>80</v>
      </c>
      <c r="AJ12" s="155" t="s">
        <v>81</v>
      </c>
      <c r="AK12" s="155" t="s">
        <v>82</v>
      </c>
      <c r="AL12" s="171" t="s">
        <v>68</v>
      </c>
      <c r="AM12" s="172" t="s">
        <v>69</v>
      </c>
      <c r="AN12" s="171"/>
    </row>
    <row r="13" s="108" customFormat="1" ht="401" customHeight="1" spans="1:40">
      <c r="A13" s="136">
        <f>SUBTOTAL(103,$D$10:D13)</f>
        <v>3</v>
      </c>
      <c r="B13" s="137" t="s">
        <v>83</v>
      </c>
      <c r="C13" s="137" t="s">
        <v>55</v>
      </c>
      <c r="D13" s="138" t="s">
        <v>84</v>
      </c>
      <c r="E13" s="138" t="s">
        <v>51</v>
      </c>
      <c r="F13" s="138" t="s">
        <v>70</v>
      </c>
      <c r="G13" s="138" t="s">
        <v>85</v>
      </c>
      <c r="H13" s="138" t="s">
        <v>58</v>
      </c>
      <c r="I13" s="138" t="s">
        <v>86</v>
      </c>
      <c r="J13" s="155" t="s">
        <v>87</v>
      </c>
      <c r="K13" s="138">
        <v>1</v>
      </c>
      <c r="L13" s="138">
        <v>758</v>
      </c>
      <c r="M13" s="138">
        <v>3358</v>
      </c>
      <c r="N13" s="138">
        <v>1900.7809</v>
      </c>
      <c r="O13" s="138">
        <f t="shared" si="5"/>
        <v>1900.7809</v>
      </c>
      <c r="P13" s="156">
        <f>1000+346.016736</f>
        <v>1346.016736</v>
      </c>
      <c r="Q13" s="156">
        <f>N13-P13</f>
        <v>554.764164</v>
      </c>
      <c r="R13" s="146"/>
      <c r="S13" s="146"/>
      <c r="T13" s="146"/>
      <c r="U13" s="146"/>
      <c r="V13" s="146"/>
      <c r="W13" s="146"/>
      <c r="X13" s="146"/>
      <c r="Y13" s="146"/>
      <c r="Z13" s="146"/>
      <c r="AA13" s="146"/>
      <c r="AB13" s="146"/>
      <c r="AC13" s="146"/>
      <c r="AD13" s="146">
        <v>7800</v>
      </c>
      <c r="AE13" s="164" t="s">
        <v>78</v>
      </c>
      <c r="AF13" s="165" t="s">
        <v>79</v>
      </c>
      <c r="AG13" s="164" t="s">
        <v>78</v>
      </c>
      <c r="AH13" s="165" t="s">
        <v>79</v>
      </c>
      <c r="AI13" s="165" t="s">
        <v>80</v>
      </c>
      <c r="AJ13" s="155" t="s">
        <v>88</v>
      </c>
      <c r="AK13" s="160" t="s">
        <v>89</v>
      </c>
      <c r="AL13" s="171" t="s">
        <v>68</v>
      </c>
      <c r="AM13" s="141" t="s">
        <v>90</v>
      </c>
      <c r="AN13" s="141" t="s">
        <v>91</v>
      </c>
    </row>
    <row r="14" s="109" customFormat="1" ht="266" customHeight="1" spans="1:40">
      <c r="A14" s="138">
        <f>SUBTOTAL(103,$D$10:D14)</f>
        <v>4</v>
      </c>
      <c r="B14" s="138" t="s">
        <v>92</v>
      </c>
      <c r="C14" s="138" t="s">
        <v>55</v>
      </c>
      <c r="D14" s="140" t="s">
        <v>93</v>
      </c>
      <c r="E14" s="141" t="s">
        <v>51</v>
      </c>
      <c r="F14" s="141" t="s">
        <v>70</v>
      </c>
      <c r="G14" s="137" t="s">
        <v>94</v>
      </c>
      <c r="H14" s="137" t="s">
        <v>95</v>
      </c>
      <c r="I14" s="143" t="s">
        <v>74</v>
      </c>
      <c r="J14" s="155" t="s">
        <v>96</v>
      </c>
      <c r="K14" s="142">
        <v>9</v>
      </c>
      <c r="L14" s="142">
        <v>180</v>
      </c>
      <c r="M14" s="142">
        <v>756</v>
      </c>
      <c r="N14" s="143">
        <v>3300</v>
      </c>
      <c r="O14" s="142">
        <f t="shared" si="5"/>
        <v>3300</v>
      </c>
      <c r="P14" s="142">
        <v>3300</v>
      </c>
      <c r="Q14" s="142"/>
      <c r="R14" s="142"/>
      <c r="S14" s="142"/>
      <c r="T14" s="142"/>
      <c r="U14" s="142"/>
      <c r="V14" s="142"/>
      <c r="W14" s="142"/>
      <c r="X14" s="142"/>
      <c r="Y14" s="142"/>
      <c r="Z14" s="142"/>
      <c r="AA14" s="142"/>
      <c r="AB14" s="142"/>
      <c r="AC14" s="142"/>
      <c r="AD14" s="142"/>
      <c r="AE14" s="143" t="s">
        <v>97</v>
      </c>
      <c r="AF14" s="144" t="s">
        <v>98</v>
      </c>
      <c r="AG14" s="144" t="s">
        <v>78</v>
      </c>
      <c r="AH14" s="142" t="s">
        <v>79</v>
      </c>
      <c r="AI14" s="142" t="s">
        <v>80</v>
      </c>
      <c r="AJ14" s="173" t="s">
        <v>99</v>
      </c>
      <c r="AK14" s="173" t="s">
        <v>100</v>
      </c>
      <c r="AL14" s="141" t="s">
        <v>68</v>
      </c>
      <c r="AM14" s="174" t="s">
        <v>69</v>
      </c>
      <c r="AN14" s="141"/>
    </row>
    <row r="15" s="109" customFormat="1" ht="209" customHeight="1" spans="1:40">
      <c r="A15" s="138">
        <f>SUBTOTAL(103,$D$10:D15)</f>
        <v>5</v>
      </c>
      <c r="B15" s="138" t="s">
        <v>101</v>
      </c>
      <c r="C15" s="138" t="s">
        <v>55</v>
      </c>
      <c r="D15" s="138" t="s">
        <v>102</v>
      </c>
      <c r="E15" s="140" t="s">
        <v>51</v>
      </c>
      <c r="F15" s="137" t="s">
        <v>70</v>
      </c>
      <c r="G15" s="137" t="s">
        <v>57</v>
      </c>
      <c r="H15" s="142" t="s">
        <v>103</v>
      </c>
      <c r="I15" s="143" t="s">
        <v>104</v>
      </c>
      <c r="J15" s="144" t="s">
        <v>105</v>
      </c>
      <c r="K15" s="142">
        <v>3</v>
      </c>
      <c r="L15" s="142">
        <v>25</v>
      </c>
      <c r="M15" s="142">
        <v>90</v>
      </c>
      <c r="N15" s="143">
        <v>1185</v>
      </c>
      <c r="O15" s="142">
        <f t="shared" si="5"/>
        <v>1185</v>
      </c>
      <c r="P15" s="142"/>
      <c r="Q15" s="142"/>
      <c r="R15" s="142"/>
      <c r="S15" s="142"/>
      <c r="T15" s="142">
        <v>1035</v>
      </c>
      <c r="U15" s="142">
        <v>150</v>
      </c>
      <c r="V15" s="142"/>
      <c r="W15" s="142"/>
      <c r="X15" s="142"/>
      <c r="Y15" s="142"/>
      <c r="Z15" s="142"/>
      <c r="AA15" s="142"/>
      <c r="AB15" s="142"/>
      <c r="AC15" s="142"/>
      <c r="AD15" s="142"/>
      <c r="AE15" s="143" t="s">
        <v>106</v>
      </c>
      <c r="AF15" s="144" t="s">
        <v>107</v>
      </c>
      <c r="AG15" s="143" t="s">
        <v>78</v>
      </c>
      <c r="AH15" s="144" t="s">
        <v>79</v>
      </c>
      <c r="AI15" s="144" t="s">
        <v>80</v>
      </c>
      <c r="AJ15" s="173" t="s">
        <v>108</v>
      </c>
      <c r="AK15" s="175" t="s">
        <v>109</v>
      </c>
      <c r="AL15" s="141" t="s">
        <v>68</v>
      </c>
      <c r="AM15" s="174" t="s">
        <v>69</v>
      </c>
      <c r="AN15" s="141"/>
    </row>
    <row r="16" s="109" customFormat="1" ht="189" customHeight="1" spans="1:40">
      <c r="A16" s="136">
        <f>SUBTOTAL(103,$D$10:D16)</f>
        <v>6</v>
      </c>
      <c r="B16" s="138" t="s">
        <v>110</v>
      </c>
      <c r="C16" s="138" t="s">
        <v>55</v>
      </c>
      <c r="D16" s="140" t="s">
        <v>111</v>
      </c>
      <c r="E16" s="138" t="s">
        <v>51</v>
      </c>
      <c r="F16" s="138" t="s">
        <v>70</v>
      </c>
      <c r="G16" s="142" t="s">
        <v>57</v>
      </c>
      <c r="H16" s="139" t="s">
        <v>112</v>
      </c>
      <c r="I16" s="144" t="s">
        <v>59</v>
      </c>
      <c r="J16" s="139" t="s">
        <v>113</v>
      </c>
      <c r="K16" s="142">
        <v>6</v>
      </c>
      <c r="L16" s="142">
        <v>3565</v>
      </c>
      <c r="M16" s="143">
        <v>14861</v>
      </c>
      <c r="N16" s="143">
        <v>63</v>
      </c>
      <c r="O16" s="142">
        <f t="shared" si="5"/>
        <v>63</v>
      </c>
      <c r="P16" s="142">
        <v>63</v>
      </c>
      <c r="Q16" s="142"/>
      <c r="R16" s="142"/>
      <c r="S16" s="142"/>
      <c r="T16" s="142"/>
      <c r="U16" s="142"/>
      <c r="V16" s="142"/>
      <c r="W16" s="142"/>
      <c r="X16" s="142"/>
      <c r="Y16" s="142"/>
      <c r="Z16" s="142"/>
      <c r="AA16" s="142"/>
      <c r="AB16" s="142"/>
      <c r="AC16" s="142"/>
      <c r="AD16" s="142"/>
      <c r="AE16" s="142" t="s">
        <v>61</v>
      </c>
      <c r="AF16" s="142" t="s">
        <v>62</v>
      </c>
      <c r="AG16" s="143" t="s">
        <v>78</v>
      </c>
      <c r="AH16" s="144" t="s">
        <v>79</v>
      </c>
      <c r="AI16" s="144" t="s">
        <v>80</v>
      </c>
      <c r="AJ16" s="155" t="s">
        <v>114</v>
      </c>
      <c r="AK16" s="155" t="s">
        <v>115</v>
      </c>
      <c r="AL16" s="141" t="s">
        <v>68</v>
      </c>
      <c r="AM16" s="172" t="s">
        <v>69</v>
      </c>
      <c r="AN16" s="141"/>
    </row>
    <row r="17" s="110" customFormat="1" ht="133" customHeight="1" spans="1:40">
      <c r="A17" s="136">
        <f>SUBTOTAL(103,$D$10:D17)</f>
        <v>7</v>
      </c>
      <c r="B17" s="143" t="s">
        <v>116</v>
      </c>
      <c r="C17" s="142" t="s">
        <v>55</v>
      </c>
      <c r="D17" s="143" t="s">
        <v>117</v>
      </c>
      <c r="E17" s="142" t="s">
        <v>51</v>
      </c>
      <c r="F17" s="142" t="s">
        <v>70</v>
      </c>
      <c r="G17" s="142" t="s">
        <v>57</v>
      </c>
      <c r="H17" s="142" t="s">
        <v>118</v>
      </c>
      <c r="I17" s="143" t="s">
        <v>119</v>
      </c>
      <c r="J17" s="157" t="s">
        <v>120</v>
      </c>
      <c r="K17" s="142">
        <v>24</v>
      </c>
      <c r="L17" s="142">
        <v>520</v>
      </c>
      <c r="M17" s="143">
        <v>1320</v>
      </c>
      <c r="N17" s="147">
        <v>520</v>
      </c>
      <c r="O17" s="146">
        <f t="shared" si="5"/>
        <v>520</v>
      </c>
      <c r="P17" s="158"/>
      <c r="Q17" s="158"/>
      <c r="R17" s="158"/>
      <c r="S17" s="158"/>
      <c r="T17" s="158">
        <v>520</v>
      </c>
      <c r="U17" s="158"/>
      <c r="V17" s="158"/>
      <c r="W17" s="158"/>
      <c r="X17" s="158"/>
      <c r="Y17" s="158"/>
      <c r="Z17" s="158"/>
      <c r="AA17" s="158"/>
      <c r="AB17" s="158"/>
      <c r="AC17" s="158"/>
      <c r="AD17" s="158"/>
      <c r="AE17" s="158" t="s">
        <v>121</v>
      </c>
      <c r="AF17" s="144" t="s">
        <v>122</v>
      </c>
      <c r="AG17" s="142" t="s">
        <v>78</v>
      </c>
      <c r="AH17" s="144" t="s">
        <v>79</v>
      </c>
      <c r="AI17" s="144" t="s">
        <v>80</v>
      </c>
      <c r="AJ17" s="155" t="s">
        <v>123</v>
      </c>
      <c r="AK17" s="155" t="s">
        <v>124</v>
      </c>
      <c r="AL17" s="172" t="s">
        <v>68</v>
      </c>
      <c r="AM17" s="172" t="s">
        <v>69</v>
      </c>
      <c r="AN17" s="172"/>
    </row>
    <row r="18" s="111" customFormat="1" ht="290" customHeight="1" spans="1:40">
      <c r="A18" s="136">
        <f>SUBTOTAL(103,$D$10:D18)</f>
        <v>8</v>
      </c>
      <c r="B18" s="137" t="s">
        <v>125</v>
      </c>
      <c r="C18" s="140" t="s">
        <v>55</v>
      </c>
      <c r="D18" s="140" t="s">
        <v>126</v>
      </c>
      <c r="E18" s="144" t="s">
        <v>51</v>
      </c>
      <c r="F18" s="144" t="s">
        <v>70</v>
      </c>
      <c r="G18" s="142" t="s">
        <v>57</v>
      </c>
      <c r="H18" s="143" t="s">
        <v>127</v>
      </c>
      <c r="I18" s="138" t="s">
        <v>104</v>
      </c>
      <c r="J18" s="155" t="s">
        <v>128</v>
      </c>
      <c r="K18" s="147">
        <v>19</v>
      </c>
      <c r="L18" s="147">
        <v>8453</v>
      </c>
      <c r="M18" s="143">
        <v>24789</v>
      </c>
      <c r="N18" s="147">
        <v>285</v>
      </c>
      <c r="O18" s="146">
        <f t="shared" si="5"/>
        <v>285</v>
      </c>
      <c r="P18" s="147">
        <v>285</v>
      </c>
      <c r="Q18" s="147"/>
      <c r="R18" s="146"/>
      <c r="S18" s="146"/>
      <c r="T18" s="146"/>
      <c r="U18" s="146"/>
      <c r="V18" s="146"/>
      <c r="W18" s="146"/>
      <c r="X18" s="146"/>
      <c r="Y18" s="146"/>
      <c r="Z18" s="146"/>
      <c r="AA18" s="146"/>
      <c r="AB18" s="146"/>
      <c r="AC18" s="146"/>
      <c r="AD18" s="146"/>
      <c r="AE18" s="143" t="s">
        <v>129</v>
      </c>
      <c r="AF18" s="143" t="s">
        <v>130</v>
      </c>
      <c r="AG18" s="143" t="s">
        <v>78</v>
      </c>
      <c r="AH18" s="143" t="s">
        <v>79</v>
      </c>
      <c r="AI18" s="143" t="s">
        <v>80</v>
      </c>
      <c r="AJ18" s="155" t="s">
        <v>131</v>
      </c>
      <c r="AK18" s="176" t="s">
        <v>132</v>
      </c>
      <c r="AL18" s="172" t="s">
        <v>68</v>
      </c>
      <c r="AM18" s="141" t="s">
        <v>90</v>
      </c>
      <c r="AN18" s="172"/>
    </row>
    <row r="19" s="111" customFormat="1" ht="146" customHeight="1" spans="1:40">
      <c r="A19" s="136">
        <f>SUBTOTAL(103,$D$10:D19)</f>
        <v>9</v>
      </c>
      <c r="B19" s="138" t="s">
        <v>133</v>
      </c>
      <c r="C19" s="140" t="s">
        <v>55</v>
      </c>
      <c r="D19" s="140" t="s">
        <v>134</v>
      </c>
      <c r="E19" s="142" t="s">
        <v>51</v>
      </c>
      <c r="F19" s="138" t="s">
        <v>70</v>
      </c>
      <c r="G19" s="142" t="s">
        <v>57</v>
      </c>
      <c r="H19" s="142" t="s">
        <v>135</v>
      </c>
      <c r="I19" s="142" t="s">
        <v>136</v>
      </c>
      <c r="J19" s="159" t="s">
        <v>137</v>
      </c>
      <c r="K19" s="142">
        <v>1</v>
      </c>
      <c r="L19" s="142">
        <v>10</v>
      </c>
      <c r="M19" s="142">
        <v>40</v>
      </c>
      <c r="N19" s="143">
        <v>398</v>
      </c>
      <c r="O19" s="142">
        <f t="shared" si="5"/>
        <v>398</v>
      </c>
      <c r="P19" s="142">
        <v>398</v>
      </c>
      <c r="Q19" s="142"/>
      <c r="R19" s="142"/>
      <c r="S19" s="142"/>
      <c r="T19" s="142"/>
      <c r="U19" s="142"/>
      <c r="V19" s="142"/>
      <c r="W19" s="142"/>
      <c r="X19" s="142"/>
      <c r="Y19" s="142"/>
      <c r="Z19" s="142"/>
      <c r="AA19" s="142"/>
      <c r="AB19" s="142"/>
      <c r="AC19" s="142"/>
      <c r="AD19" s="142"/>
      <c r="AE19" s="144" t="s">
        <v>78</v>
      </c>
      <c r="AF19" s="140" t="s">
        <v>79</v>
      </c>
      <c r="AG19" s="144" t="s">
        <v>78</v>
      </c>
      <c r="AH19" s="140" t="s">
        <v>79</v>
      </c>
      <c r="AI19" s="140" t="s">
        <v>80</v>
      </c>
      <c r="AJ19" s="155" t="s">
        <v>138</v>
      </c>
      <c r="AK19" s="155" t="s">
        <v>139</v>
      </c>
      <c r="AL19" s="142" t="s">
        <v>68</v>
      </c>
      <c r="AM19" s="146" t="s">
        <v>69</v>
      </c>
      <c r="AN19" s="142"/>
    </row>
    <row r="20" s="105" customFormat="1" ht="30" customHeight="1" spans="1:40">
      <c r="A20" s="135" t="s">
        <v>52</v>
      </c>
      <c r="B20" s="134" t="s">
        <v>140</v>
      </c>
      <c r="C20" s="134"/>
      <c r="D20" s="134"/>
      <c r="E20" s="134"/>
      <c r="F20" s="134"/>
      <c r="G20" s="134"/>
      <c r="H20" s="134"/>
      <c r="I20" s="134"/>
      <c r="J20" s="134"/>
      <c r="K20" s="153"/>
      <c r="L20" s="153"/>
      <c r="M20" s="153"/>
      <c r="N20" s="153"/>
      <c r="O20" s="154"/>
      <c r="P20" s="154"/>
      <c r="Q20" s="154"/>
      <c r="R20" s="154"/>
      <c r="S20" s="154"/>
      <c r="T20" s="154"/>
      <c r="U20" s="154"/>
      <c r="V20" s="154"/>
      <c r="W20" s="154"/>
      <c r="X20" s="154"/>
      <c r="Y20" s="154"/>
      <c r="Z20" s="154"/>
      <c r="AA20" s="154"/>
      <c r="AB20" s="154"/>
      <c r="AC20" s="154"/>
      <c r="AD20" s="154"/>
      <c r="AE20" s="153"/>
      <c r="AF20" s="153"/>
      <c r="AG20" s="153"/>
      <c r="AH20" s="153"/>
      <c r="AI20" s="153"/>
      <c r="AJ20" s="153"/>
      <c r="AK20" s="153"/>
      <c r="AL20" s="153"/>
      <c r="AM20" s="153"/>
      <c r="AN20" s="153"/>
    </row>
    <row r="21" s="105" customFormat="1" ht="30" customHeight="1" spans="1:40">
      <c r="A21" s="135" t="s">
        <v>52</v>
      </c>
      <c r="B21" s="134" t="s">
        <v>141</v>
      </c>
      <c r="C21" s="134"/>
      <c r="D21" s="134"/>
      <c r="E21" s="134"/>
      <c r="F21" s="134"/>
      <c r="G21" s="134"/>
      <c r="H21" s="134"/>
      <c r="I21" s="134"/>
      <c r="J21" s="134"/>
      <c r="K21" s="153">
        <f>SUM(K22:K22)</f>
        <v>6960</v>
      </c>
      <c r="L21" s="153">
        <f>SUM(L22:L22)</f>
        <v>612</v>
      </c>
      <c r="M21" s="153">
        <f>SUM(M22:M22)</f>
        <v>2768</v>
      </c>
      <c r="N21" s="153">
        <f>SUM(N22:N22)</f>
        <v>500</v>
      </c>
      <c r="O21" s="154">
        <f t="shared" ref="O21:AE21" si="6">SUM(O22:O22)</f>
        <v>500</v>
      </c>
      <c r="P21" s="154">
        <f t="shared" si="6"/>
        <v>500</v>
      </c>
      <c r="Q21" s="154">
        <f t="shared" si="6"/>
        <v>0</v>
      </c>
      <c r="R21" s="154">
        <f t="shared" si="6"/>
        <v>0</v>
      </c>
      <c r="S21" s="154">
        <f t="shared" si="6"/>
        <v>0</v>
      </c>
      <c r="T21" s="154">
        <f t="shared" si="6"/>
        <v>0</v>
      </c>
      <c r="U21" s="154">
        <f t="shared" si="6"/>
        <v>0</v>
      </c>
      <c r="V21" s="154">
        <f t="shared" si="6"/>
        <v>0</v>
      </c>
      <c r="W21" s="154">
        <f t="shared" si="6"/>
        <v>0</v>
      </c>
      <c r="X21" s="154">
        <f t="shared" si="6"/>
        <v>0</v>
      </c>
      <c r="Y21" s="154">
        <f t="shared" si="6"/>
        <v>0</v>
      </c>
      <c r="Z21" s="154">
        <f t="shared" si="6"/>
        <v>0</v>
      </c>
      <c r="AA21" s="154">
        <f t="shared" si="6"/>
        <v>0</v>
      </c>
      <c r="AB21" s="154">
        <f t="shared" si="6"/>
        <v>0</v>
      </c>
      <c r="AC21" s="154">
        <f t="shared" si="6"/>
        <v>0</v>
      </c>
      <c r="AD21" s="154">
        <f t="shared" si="6"/>
        <v>0</v>
      </c>
      <c r="AE21" s="153"/>
      <c r="AF21" s="153"/>
      <c r="AG21" s="153"/>
      <c r="AH21" s="153"/>
      <c r="AI21" s="153"/>
      <c r="AJ21" s="153"/>
      <c r="AK21" s="153"/>
      <c r="AL21" s="153"/>
      <c r="AM21" s="153"/>
      <c r="AN21" s="153"/>
    </row>
    <row r="22" s="112" customFormat="1" ht="164" customHeight="1" spans="1:40">
      <c r="A22" s="142">
        <f>SUBTOTAL(103,$D$10:D22)</f>
        <v>10</v>
      </c>
      <c r="B22" s="143" t="s">
        <v>142</v>
      </c>
      <c r="C22" s="142" t="s">
        <v>55</v>
      </c>
      <c r="D22" s="143" t="s">
        <v>143</v>
      </c>
      <c r="E22" s="142" t="s">
        <v>51</v>
      </c>
      <c r="F22" s="142" t="s">
        <v>141</v>
      </c>
      <c r="G22" s="142" t="s">
        <v>57</v>
      </c>
      <c r="H22" s="142" t="s">
        <v>144</v>
      </c>
      <c r="I22" s="143" t="s">
        <v>74</v>
      </c>
      <c r="J22" s="155" t="s">
        <v>145</v>
      </c>
      <c r="K22" s="143">
        <f>6000+960</f>
        <v>6960</v>
      </c>
      <c r="L22" s="143">
        <v>612</v>
      </c>
      <c r="M22" s="143">
        <v>2768</v>
      </c>
      <c r="N22" s="143">
        <v>500</v>
      </c>
      <c r="O22" s="142">
        <f>P22+Q22+R22+S22+T22+U22+V22+W22</f>
        <v>500</v>
      </c>
      <c r="P22" s="143">
        <v>500</v>
      </c>
      <c r="Q22" s="143"/>
      <c r="R22" s="142"/>
      <c r="S22" s="142"/>
      <c r="T22" s="142"/>
      <c r="U22" s="142"/>
      <c r="V22" s="142"/>
      <c r="W22" s="142"/>
      <c r="X22" s="142"/>
      <c r="Y22" s="142"/>
      <c r="Z22" s="142"/>
      <c r="AA22" s="142"/>
      <c r="AB22" s="142"/>
      <c r="AC22" s="142"/>
      <c r="AD22" s="142"/>
      <c r="AE22" s="166" t="s">
        <v>97</v>
      </c>
      <c r="AF22" s="166" t="s">
        <v>98</v>
      </c>
      <c r="AG22" s="166" t="s">
        <v>146</v>
      </c>
      <c r="AH22" s="166" t="s">
        <v>147</v>
      </c>
      <c r="AI22" s="166" t="s">
        <v>80</v>
      </c>
      <c r="AJ22" s="177" t="s">
        <v>148</v>
      </c>
      <c r="AK22" s="177" t="s">
        <v>148</v>
      </c>
      <c r="AL22" s="142" t="s">
        <v>68</v>
      </c>
      <c r="AM22" s="146" t="s">
        <v>69</v>
      </c>
      <c r="AN22" s="142"/>
    </row>
    <row r="23" s="113" customFormat="1" ht="30" customHeight="1" spans="1:40">
      <c r="A23" s="136" t="s">
        <v>52</v>
      </c>
      <c r="B23" s="145" t="s">
        <v>149</v>
      </c>
      <c r="C23" s="145"/>
      <c r="D23" s="145"/>
      <c r="E23" s="145"/>
      <c r="F23" s="145"/>
      <c r="G23" s="145"/>
      <c r="H23" s="145"/>
      <c r="I23" s="145"/>
      <c r="J23" s="145"/>
      <c r="K23" s="158">
        <f>SUM(K24:K24)</f>
        <v>1</v>
      </c>
      <c r="L23" s="158">
        <f>SUM(L24:L24)</f>
        <v>4</v>
      </c>
      <c r="M23" s="158">
        <f>SUM(M24:M24)</f>
        <v>5</v>
      </c>
      <c r="N23" s="158">
        <f>SUM(N24:N24)</f>
        <v>395</v>
      </c>
      <c r="O23" s="146">
        <f t="shared" ref="O23:AE23" si="7">SUM(O24:O24)</f>
        <v>395</v>
      </c>
      <c r="P23" s="146">
        <f t="shared" si="7"/>
        <v>395</v>
      </c>
      <c r="Q23" s="146">
        <f t="shared" si="7"/>
        <v>0</v>
      </c>
      <c r="R23" s="146">
        <f t="shared" si="7"/>
        <v>0</v>
      </c>
      <c r="S23" s="146">
        <f t="shared" si="7"/>
        <v>0</v>
      </c>
      <c r="T23" s="146">
        <f t="shared" si="7"/>
        <v>0</v>
      </c>
      <c r="U23" s="146">
        <f t="shared" si="7"/>
        <v>0</v>
      </c>
      <c r="V23" s="146">
        <f t="shared" si="7"/>
        <v>0</v>
      </c>
      <c r="W23" s="146">
        <f t="shared" si="7"/>
        <v>0</v>
      </c>
      <c r="X23" s="146">
        <f t="shared" si="7"/>
        <v>0</v>
      </c>
      <c r="Y23" s="146">
        <f t="shared" si="7"/>
        <v>0</v>
      </c>
      <c r="Z23" s="146">
        <f t="shared" si="7"/>
        <v>0</v>
      </c>
      <c r="AA23" s="146">
        <f t="shared" si="7"/>
        <v>0</v>
      </c>
      <c r="AB23" s="146">
        <f t="shared" si="7"/>
        <v>0</v>
      </c>
      <c r="AC23" s="146">
        <f t="shared" si="7"/>
        <v>0</v>
      </c>
      <c r="AD23" s="146">
        <f t="shared" si="7"/>
        <v>0</v>
      </c>
      <c r="AE23" s="158"/>
      <c r="AF23" s="158"/>
      <c r="AG23" s="158"/>
      <c r="AH23" s="158"/>
      <c r="AI23" s="158"/>
      <c r="AJ23" s="158"/>
      <c r="AK23" s="158"/>
      <c r="AL23" s="158"/>
      <c r="AM23" s="158"/>
      <c r="AN23" s="158"/>
    </row>
    <row r="24" s="114" customFormat="1" ht="146" customHeight="1" spans="1:40">
      <c r="A24" s="138">
        <f>SUBTOTAL(103,$D$10:D24)</f>
        <v>11</v>
      </c>
      <c r="B24" s="138" t="s">
        <v>150</v>
      </c>
      <c r="C24" s="138" t="s">
        <v>55</v>
      </c>
      <c r="D24" s="138" t="s">
        <v>151</v>
      </c>
      <c r="E24" s="138" t="s">
        <v>51</v>
      </c>
      <c r="F24" s="138" t="s">
        <v>149</v>
      </c>
      <c r="G24" s="138" t="s">
        <v>57</v>
      </c>
      <c r="H24" s="138" t="s">
        <v>152</v>
      </c>
      <c r="I24" s="138" t="s">
        <v>153</v>
      </c>
      <c r="J24" s="137" t="s">
        <v>154</v>
      </c>
      <c r="K24" s="138">
        <v>1</v>
      </c>
      <c r="L24" s="138">
        <v>4</v>
      </c>
      <c r="M24" s="138">
        <v>5</v>
      </c>
      <c r="N24" s="138">
        <v>395</v>
      </c>
      <c r="O24" s="138">
        <f>P24+Q24+R24+S24+T24+U24+V24+W24</f>
        <v>395</v>
      </c>
      <c r="P24" s="138">
        <v>395</v>
      </c>
      <c r="Q24" s="138"/>
      <c r="R24" s="138"/>
      <c r="S24" s="138"/>
      <c r="T24" s="138"/>
      <c r="U24" s="138"/>
      <c r="V24" s="138"/>
      <c r="W24" s="138"/>
      <c r="X24" s="138"/>
      <c r="Y24" s="138"/>
      <c r="Z24" s="138"/>
      <c r="AA24" s="138"/>
      <c r="AB24" s="138"/>
      <c r="AC24" s="138"/>
      <c r="AD24" s="138"/>
      <c r="AE24" s="138" t="s">
        <v>155</v>
      </c>
      <c r="AF24" s="138" t="s">
        <v>156</v>
      </c>
      <c r="AG24" s="138" t="s">
        <v>157</v>
      </c>
      <c r="AH24" s="143" t="s">
        <v>158</v>
      </c>
      <c r="AI24" s="142" t="s">
        <v>159</v>
      </c>
      <c r="AJ24" s="137" t="s">
        <v>160</v>
      </c>
      <c r="AK24" s="137" t="s">
        <v>161</v>
      </c>
      <c r="AL24" s="146" t="s">
        <v>68</v>
      </c>
      <c r="AM24" s="146" t="s">
        <v>69</v>
      </c>
      <c r="AN24" s="144"/>
    </row>
    <row r="25" s="113" customFormat="1" ht="30" customHeight="1" spans="1:40">
      <c r="A25" s="136" t="s">
        <v>52</v>
      </c>
      <c r="B25" s="145" t="s">
        <v>162</v>
      </c>
      <c r="C25" s="145"/>
      <c r="D25" s="145"/>
      <c r="E25" s="145"/>
      <c r="F25" s="145"/>
      <c r="G25" s="145"/>
      <c r="H25" s="145"/>
      <c r="I25" s="145"/>
      <c r="J25" s="145"/>
      <c r="K25" s="158"/>
      <c r="L25" s="158"/>
      <c r="M25" s="158"/>
      <c r="N25" s="158"/>
      <c r="O25" s="146"/>
      <c r="P25" s="146"/>
      <c r="Q25" s="146"/>
      <c r="R25" s="146"/>
      <c r="S25" s="146"/>
      <c r="T25" s="146"/>
      <c r="U25" s="146"/>
      <c r="V25" s="146"/>
      <c r="W25" s="146"/>
      <c r="X25" s="146"/>
      <c r="Y25" s="146"/>
      <c r="Z25" s="146"/>
      <c r="AA25" s="146"/>
      <c r="AB25" s="146"/>
      <c r="AC25" s="146"/>
      <c r="AD25" s="146"/>
      <c r="AE25" s="158"/>
      <c r="AF25" s="158"/>
      <c r="AG25" s="158"/>
      <c r="AH25" s="158"/>
      <c r="AI25" s="158"/>
      <c r="AJ25" s="158"/>
      <c r="AK25" s="158"/>
      <c r="AL25" s="158"/>
      <c r="AM25" s="158"/>
      <c r="AN25" s="158"/>
    </row>
    <row r="26" s="113" customFormat="1" ht="30" customHeight="1" spans="1:40">
      <c r="A26" s="136" t="s">
        <v>50</v>
      </c>
      <c r="B26" s="145" t="s">
        <v>163</v>
      </c>
      <c r="C26" s="145"/>
      <c r="D26" s="145"/>
      <c r="E26" s="145"/>
      <c r="F26" s="145"/>
      <c r="G26" s="145"/>
      <c r="H26" s="145"/>
      <c r="I26" s="145"/>
      <c r="J26" s="145"/>
      <c r="K26" s="158"/>
      <c r="L26" s="158"/>
      <c r="M26" s="158"/>
      <c r="N26" s="158">
        <f>N27+N28+N29+N31</f>
        <v>300</v>
      </c>
      <c r="O26" s="146">
        <f t="shared" ref="O26:AE26" si="8">O27+O28+O29+O31</f>
        <v>300</v>
      </c>
      <c r="P26" s="146">
        <f t="shared" si="8"/>
        <v>300</v>
      </c>
      <c r="Q26" s="146">
        <f t="shared" si="8"/>
        <v>0</v>
      </c>
      <c r="R26" s="146">
        <f t="shared" si="8"/>
        <v>0</v>
      </c>
      <c r="S26" s="146">
        <f t="shared" si="8"/>
        <v>0</v>
      </c>
      <c r="T26" s="146">
        <f t="shared" si="8"/>
        <v>0</v>
      </c>
      <c r="U26" s="146">
        <f t="shared" si="8"/>
        <v>0</v>
      </c>
      <c r="V26" s="146">
        <f t="shared" si="8"/>
        <v>0</v>
      </c>
      <c r="W26" s="146">
        <f t="shared" si="8"/>
        <v>0</v>
      </c>
      <c r="X26" s="146">
        <f t="shared" si="8"/>
        <v>0</v>
      </c>
      <c r="Y26" s="146">
        <f t="shared" si="8"/>
        <v>0</v>
      </c>
      <c r="Z26" s="146">
        <f t="shared" si="8"/>
        <v>0</v>
      </c>
      <c r="AA26" s="146">
        <f t="shared" si="8"/>
        <v>0</v>
      </c>
      <c r="AB26" s="146">
        <f t="shared" si="8"/>
        <v>0</v>
      </c>
      <c r="AC26" s="146">
        <f t="shared" si="8"/>
        <v>0</v>
      </c>
      <c r="AD26" s="146">
        <f t="shared" si="8"/>
        <v>0</v>
      </c>
      <c r="AE26" s="158"/>
      <c r="AF26" s="158"/>
      <c r="AG26" s="158"/>
      <c r="AH26" s="158"/>
      <c r="AI26" s="158"/>
      <c r="AJ26" s="158"/>
      <c r="AK26" s="158"/>
      <c r="AL26" s="158"/>
      <c r="AM26" s="158"/>
      <c r="AN26" s="158"/>
    </row>
    <row r="27" s="113" customFormat="1" ht="30" customHeight="1" spans="1:40">
      <c r="A27" s="136" t="s">
        <v>52</v>
      </c>
      <c r="B27" s="145" t="s">
        <v>164</v>
      </c>
      <c r="C27" s="145"/>
      <c r="D27" s="145"/>
      <c r="E27" s="145"/>
      <c r="F27" s="145"/>
      <c r="G27" s="145"/>
      <c r="H27" s="145"/>
      <c r="I27" s="145"/>
      <c r="J27" s="145"/>
      <c r="K27" s="158"/>
      <c r="L27" s="158"/>
      <c r="M27" s="158"/>
      <c r="N27" s="158"/>
      <c r="O27" s="146"/>
      <c r="P27" s="146"/>
      <c r="Q27" s="146"/>
      <c r="R27" s="146"/>
      <c r="S27" s="146"/>
      <c r="T27" s="146"/>
      <c r="U27" s="146"/>
      <c r="V27" s="146"/>
      <c r="W27" s="146"/>
      <c r="X27" s="146"/>
      <c r="Y27" s="146"/>
      <c r="Z27" s="146"/>
      <c r="AA27" s="146"/>
      <c r="AB27" s="146"/>
      <c r="AC27" s="146"/>
      <c r="AD27" s="146"/>
      <c r="AE27" s="158"/>
      <c r="AF27" s="158"/>
      <c r="AG27" s="158"/>
      <c r="AH27" s="158"/>
      <c r="AI27" s="158"/>
      <c r="AJ27" s="158"/>
      <c r="AK27" s="158"/>
      <c r="AL27" s="158"/>
      <c r="AM27" s="158"/>
      <c r="AN27" s="158"/>
    </row>
    <row r="28" s="113" customFormat="1" ht="30" customHeight="1" spans="1:40">
      <c r="A28" s="136" t="s">
        <v>52</v>
      </c>
      <c r="B28" s="145" t="s">
        <v>165</v>
      </c>
      <c r="C28" s="145"/>
      <c r="D28" s="145"/>
      <c r="E28" s="145"/>
      <c r="F28" s="145"/>
      <c r="G28" s="145"/>
      <c r="H28" s="145"/>
      <c r="I28" s="145"/>
      <c r="J28" s="145"/>
      <c r="K28" s="158"/>
      <c r="L28" s="158"/>
      <c r="M28" s="158"/>
      <c r="N28" s="158"/>
      <c r="O28" s="146"/>
      <c r="P28" s="146"/>
      <c r="Q28" s="146"/>
      <c r="R28" s="146"/>
      <c r="S28" s="146"/>
      <c r="T28" s="146"/>
      <c r="U28" s="146"/>
      <c r="V28" s="146"/>
      <c r="W28" s="146"/>
      <c r="X28" s="146"/>
      <c r="Y28" s="146"/>
      <c r="Z28" s="146"/>
      <c r="AA28" s="146"/>
      <c r="AB28" s="146"/>
      <c r="AC28" s="146"/>
      <c r="AD28" s="146"/>
      <c r="AE28" s="158"/>
      <c r="AF28" s="158"/>
      <c r="AG28" s="158"/>
      <c r="AH28" s="158"/>
      <c r="AI28" s="158"/>
      <c r="AJ28" s="158"/>
      <c r="AK28" s="158"/>
      <c r="AL28" s="158"/>
      <c r="AM28" s="158"/>
      <c r="AN28" s="158"/>
    </row>
    <row r="29" s="113" customFormat="1" ht="30" customHeight="1" spans="1:40">
      <c r="A29" s="136" t="s">
        <v>52</v>
      </c>
      <c r="B29" s="145" t="s">
        <v>166</v>
      </c>
      <c r="C29" s="145"/>
      <c r="D29" s="145"/>
      <c r="E29" s="145"/>
      <c r="F29" s="145"/>
      <c r="G29" s="145"/>
      <c r="H29" s="145"/>
      <c r="I29" s="145"/>
      <c r="J29" s="145"/>
      <c r="K29" s="146">
        <f>SUM(K30:K30)</f>
        <v>1000</v>
      </c>
      <c r="L29" s="146">
        <f>SUM(L30:L30)</f>
        <v>12</v>
      </c>
      <c r="M29" s="146">
        <f>SUM(M30:M30)</f>
        <v>38</v>
      </c>
      <c r="N29" s="146">
        <f>SUM(N30:N30)</f>
        <v>300</v>
      </c>
      <c r="O29" s="146">
        <f t="shared" ref="O29:AE29" si="9">SUM(O30:O30)</f>
        <v>300</v>
      </c>
      <c r="P29" s="146">
        <f t="shared" si="9"/>
        <v>300</v>
      </c>
      <c r="Q29" s="146">
        <f t="shared" si="9"/>
        <v>0</v>
      </c>
      <c r="R29" s="146">
        <f t="shared" si="9"/>
        <v>0</v>
      </c>
      <c r="S29" s="146">
        <f t="shared" si="9"/>
        <v>0</v>
      </c>
      <c r="T29" s="146">
        <f t="shared" si="9"/>
        <v>0</v>
      </c>
      <c r="U29" s="146">
        <f t="shared" si="9"/>
        <v>0</v>
      </c>
      <c r="V29" s="146">
        <f t="shared" si="9"/>
        <v>0</v>
      </c>
      <c r="W29" s="146">
        <f t="shared" si="9"/>
        <v>0</v>
      </c>
      <c r="X29" s="146">
        <f t="shared" si="9"/>
        <v>0</v>
      </c>
      <c r="Y29" s="146">
        <f t="shared" si="9"/>
        <v>0</v>
      </c>
      <c r="Z29" s="146">
        <f t="shared" si="9"/>
        <v>0</v>
      </c>
      <c r="AA29" s="146">
        <f t="shared" si="9"/>
        <v>0</v>
      </c>
      <c r="AB29" s="146">
        <f t="shared" si="9"/>
        <v>0</v>
      </c>
      <c r="AC29" s="146">
        <f t="shared" si="9"/>
        <v>0</v>
      </c>
      <c r="AD29" s="146">
        <f t="shared" si="9"/>
        <v>0</v>
      </c>
      <c r="AE29" s="146"/>
      <c r="AF29" s="158"/>
      <c r="AG29" s="146"/>
      <c r="AH29" s="158"/>
      <c r="AI29" s="158"/>
      <c r="AJ29" s="146"/>
      <c r="AK29" s="146"/>
      <c r="AL29" s="146"/>
      <c r="AM29" s="146"/>
      <c r="AN29" s="146"/>
    </row>
    <row r="30" s="115" customFormat="1" ht="272" customHeight="1" spans="1:40">
      <c r="A30" s="136">
        <f>SUBTOTAL(103,$D$10:D30)</f>
        <v>12</v>
      </c>
      <c r="B30" s="137" t="s">
        <v>167</v>
      </c>
      <c r="C30" s="146" t="s">
        <v>55</v>
      </c>
      <c r="D30" s="138" t="s">
        <v>168</v>
      </c>
      <c r="E30" s="143" t="s">
        <v>51</v>
      </c>
      <c r="F30" s="142" t="s">
        <v>166</v>
      </c>
      <c r="G30" s="138" t="s">
        <v>57</v>
      </c>
      <c r="H30" s="142" t="s">
        <v>169</v>
      </c>
      <c r="I30" s="140" t="s">
        <v>104</v>
      </c>
      <c r="J30" s="139" t="s">
        <v>170</v>
      </c>
      <c r="K30" s="146">
        <v>1000</v>
      </c>
      <c r="L30" s="146">
        <v>12</v>
      </c>
      <c r="M30" s="146">
        <v>38</v>
      </c>
      <c r="N30" s="147">
        <v>300</v>
      </c>
      <c r="O30" s="146">
        <f>P30+Q30+R30+S30+T30+U30+V30+W30</f>
        <v>300</v>
      </c>
      <c r="P30" s="146">
        <v>300</v>
      </c>
      <c r="Q30" s="146"/>
      <c r="R30" s="146"/>
      <c r="S30" s="146"/>
      <c r="T30" s="146"/>
      <c r="U30" s="146"/>
      <c r="V30" s="146"/>
      <c r="W30" s="146"/>
      <c r="X30" s="146"/>
      <c r="Y30" s="146"/>
      <c r="Z30" s="146"/>
      <c r="AA30" s="146"/>
      <c r="AB30" s="146"/>
      <c r="AC30" s="146"/>
      <c r="AD30" s="146"/>
      <c r="AE30" s="142" t="s">
        <v>106</v>
      </c>
      <c r="AF30" s="142" t="s">
        <v>107</v>
      </c>
      <c r="AG30" s="142" t="s">
        <v>171</v>
      </c>
      <c r="AH30" s="143" t="s">
        <v>172</v>
      </c>
      <c r="AI30" s="142" t="s">
        <v>173</v>
      </c>
      <c r="AJ30" s="155" t="s">
        <v>174</v>
      </c>
      <c r="AK30" s="160" t="s">
        <v>175</v>
      </c>
      <c r="AL30" s="178" t="s">
        <v>68</v>
      </c>
      <c r="AM30" s="178" t="s">
        <v>69</v>
      </c>
      <c r="AN30" s="178"/>
    </row>
    <row r="31" s="105" customFormat="1" ht="30" customHeight="1" spans="1:40">
      <c r="A31" s="135" t="s">
        <v>52</v>
      </c>
      <c r="B31" s="134" t="s">
        <v>176</v>
      </c>
      <c r="C31" s="134"/>
      <c r="D31" s="134"/>
      <c r="E31" s="134"/>
      <c r="F31" s="134"/>
      <c r="G31" s="134"/>
      <c r="H31" s="134"/>
      <c r="I31" s="134"/>
      <c r="J31" s="134"/>
      <c r="K31" s="153"/>
      <c r="L31" s="153"/>
      <c r="M31" s="153"/>
      <c r="N31" s="153"/>
      <c r="O31" s="154"/>
      <c r="P31" s="154"/>
      <c r="Q31" s="154"/>
      <c r="R31" s="154"/>
      <c r="S31" s="154"/>
      <c r="T31" s="154"/>
      <c r="U31" s="154"/>
      <c r="V31" s="154"/>
      <c r="W31" s="154"/>
      <c r="X31" s="154"/>
      <c r="Y31" s="154"/>
      <c r="Z31" s="154"/>
      <c r="AA31" s="154"/>
      <c r="AB31" s="154"/>
      <c r="AC31" s="154"/>
      <c r="AD31" s="154"/>
      <c r="AE31" s="153"/>
      <c r="AF31" s="153"/>
      <c r="AG31" s="153"/>
      <c r="AH31" s="153"/>
      <c r="AI31" s="153"/>
      <c r="AJ31" s="153"/>
      <c r="AK31" s="153"/>
      <c r="AL31" s="153"/>
      <c r="AM31" s="153"/>
      <c r="AN31" s="153"/>
    </row>
    <row r="32" s="105" customFormat="1" ht="30" customHeight="1" spans="1:40">
      <c r="A32" s="135" t="s">
        <v>50</v>
      </c>
      <c r="B32" s="134" t="s">
        <v>177</v>
      </c>
      <c r="C32" s="134"/>
      <c r="D32" s="134"/>
      <c r="E32" s="134"/>
      <c r="F32" s="134"/>
      <c r="G32" s="134"/>
      <c r="H32" s="134"/>
      <c r="I32" s="134"/>
      <c r="J32" s="134"/>
      <c r="K32" s="153"/>
      <c r="L32" s="153"/>
      <c r="M32" s="153"/>
      <c r="N32" s="153">
        <f>N33+N40+N46</f>
        <v>35544.96</v>
      </c>
      <c r="O32" s="154">
        <f t="shared" ref="O32:AE32" si="10">O33+O40+O46</f>
        <v>30462.86</v>
      </c>
      <c r="P32" s="154">
        <f t="shared" si="10"/>
        <v>21472.983264</v>
      </c>
      <c r="Q32" s="154">
        <f t="shared" si="10"/>
        <v>8414.876736</v>
      </c>
      <c r="R32" s="154">
        <f t="shared" si="10"/>
        <v>500</v>
      </c>
      <c r="S32" s="154">
        <f t="shared" si="10"/>
        <v>0</v>
      </c>
      <c r="T32" s="154">
        <f t="shared" si="10"/>
        <v>0</v>
      </c>
      <c r="U32" s="154">
        <f t="shared" si="10"/>
        <v>0</v>
      </c>
      <c r="V32" s="154">
        <f t="shared" si="10"/>
        <v>69</v>
      </c>
      <c r="W32" s="154">
        <f t="shared" si="10"/>
        <v>6</v>
      </c>
      <c r="X32" s="154">
        <f t="shared" si="10"/>
        <v>2193</v>
      </c>
      <c r="Y32" s="154">
        <f t="shared" si="10"/>
        <v>2889.1</v>
      </c>
      <c r="Z32" s="154">
        <f t="shared" si="10"/>
        <v>0</v>
      </c>
      <c r="AA32" s="154">
        <f t="shared" si="10"/>
        <v>0</v>
      </c>
      <c r="AB32" s="154">
        <f t="shared" si="10"/>
        <v>0</v>
      </c>
      <c r="AC32" s="154">
        <f t="shared" si="10"/>
        <v>0</v>
      </c>
      <c r="AD32" s="154">
        <f t="shared" si="10"/>
        <v>0</v>
      </c>
      <c r="AE32" s="153"/>
      <c r="AF32" s="153"/>
      <c r="AG32" s="153"/>
      <c r="AH32" s="153"/>
      <c r="AI32" s="153"/>
      <c r="AJ32" s="153"/>
      <c r="AK32" s="153"/>
      <c r="AL32" s="153"/>
      <c r="AM32" s="153"/>
      <c r="AN32" s="153"/>
    </row>
    <row r="33" s="105" customFormat="1" ht="30" customHeight="1" spans="1:40">
      <c r="A33" s="135" t="s">
        <v>52</v>
      </c>
      <c r="B33" s="134" t="s">
        <v>178</v>
      </c>
      <c r="C33" s="134"/>
      <c r="D33" s="134"/>
      <c r="E33" s="134"/>
      <c r="F33" s="134"/>
      <c r="G33" s="134"/>
      <c r="H33" s="134"/>
      <c r="I33" s="134"/>
      <c r="J33" s="134"/>
      <c r="K33" s="153">
        <f>SUM(K34:K39)</f>
        <v>36.583</v>
      </c>
      <c r="L33" s="153">
        <f>SUM(L34:L39)</f>
        <v>60153</v>
      </c>
      <c r="M33" s="153">
        <f>SUM(M34:M39)</f>
        <v>235041</v>
      </c>
      <c r="N33" s="153">
        <f>SUM(N34:N39)</f>
        <v>3337.86</v>
      </c>
      <c r="O33" s="154">
        <f t="shared" ref="O33:AE33" si="11">SUM(O34:O39)</f>
        <v>3337.86</v>
      </c>
      <c r="P33" s="154">
        <f t="shared" si="11"/>
        <v>2837.86</v>
      </c>
      <c r="Q33" s="154">
        <f t="shared" si="11"/>
        <v>0</v>
      </c>
      <c r="R33" s="154">
        <f t="shared" si="11"/>
        <v>500</v>
      </c>
      <c r="S33" s="154">
        <f t="shared" si="11"/>
        <v>0</v>
      </c>
      <c r="T33" s="154">
        <f t="shared" si="11"/>
        <v>0</v>
      </c>
      <c r="U33" s="154">
        <f t="shared" si="11"/>
        <v>0</v>
      </c>
      <c r="V33" s="154">
        <f t="shared" si="11"/>
        <v>0</v>
      </c>
      <c r="W33" s="154">
        <f t="shared" si="11"/>
        <v>0</v>
      </c>
      <c r="X33" s="154">
        <f t="shared" si="11"/>
        <v>0</v>
      </c>
      <c r="Y33" s="154">
        <f t="shared" si="11"/>
        <v>0</v>
      </c>
      <c r="Z33" s="154">
        <f t="shared" si="11"/>
        <v>0</v>
      </c>
      <c r="AA33" s="154">
        <f t="shared" si="11"/>
        <v>0</v>
      </c>
      <c r="AB33" s="154">
        <f t="shared" si="11"/>
        <v>0</v>
      </c>
      <c r="AC33" s="154">
        <f t="shared" si="11"/>
        <v>0</v>
      </c>
      <c r="AD33" s="154">
        <f t="shared" si="11"/>
        <v>0</v>
      </c>
      <c r="AE33" s="153"/>
      <c r="AF33" s="153"/>
      <c r="AG33" s="153"/>
      <c r="AH33" s="153"/>
      <c r="AI33" s="153"/>
      <c r="AJ33" s="153"/>
      <c r="AK33" s="153"/>
      <c r="AL33" s="153"/>
      <c r="AM33" s="153"/>
      <c r="AN33" s="153"/>
    </row>
    <row r="34" s="116" customFormat="1" ht="185" customHeight="1" spans="1:40">
      <c r="A34" s="142">
        <f>SUBTOTAL(103,$D$10:D34)</f>
        <v>13</v>
      </c>
      <c r="B34" s="143" t="s">
        <v>179</v>
      </c>
      <c r="C34" s="147" t="s">
        <v>55</v>
      </c>
      <c r="D34" s="143" t="s">
        <v>180</v>
      </c>
      <c r="E34" s="142" t="s">
        <v>177</v>
      </c>
      <c r="F34" s="142" t="s">
        <v>178</v>
      </c>
      <c r="G34" s="142" t="s">
        <v>181</v>
      </c>
      <c r="H34" s="142" t="s">
        <v>182</v>
      </c>
      <c r="I34" s="143" t="s">
        <v>183</v>
      </c>
      <c r="J34" s="157" t="s">
        <v>184</v>
      </c>
      <c r="K34" s="142">
        <v>6.58</v>
      </c>
      <c r="L34" s="142">
        <v>239</v>
      </c>
      <c r="M34" s="142">
        <v>897</v>
      </c>
      <c r="N34" s="143">
        <v>790.86</v>
      </c>
      <c r="O34" s="142">
        <f t="shared" ref="O34:O39" si="12">P34+Q34+R34+S34+T34+U34+V34+W34</f>
        <v>790.86</v>
      </c>
      <c r="P34" s="142">
        <v>790.86</v>
      </c>
      <c r="Q34" s="142"/>
      <c r="R34" s="142"/>
      <c r="S34" s="142"/>
      <c r="T34" s="142"/>
      <c r="U34" s="142"/>
      <c r="V34" s="142"/>
      <c r="W34" s="142"/>
      <c r="X34" s="142"/>
      <c r="Y34" s="142"/>
      <c r="Z34" s="142"/>
      <c r="AA34" s="142"/>
      <c r="AB34" s="142"/>
      <c r="AC34" s="142"/>
      <c r="AD34" s="142"/>
      <c r="AE34" s="142" t="s">
        <v>185</v>
      </c>
      <c r="AF34" s="142" t="s">
        <v>186</v>
      </c>
      <c r="AG34" s="142" t="s">
        <v>185</v>
      </c>
      <c r="AH34" s="142" t="s">
        <v>186</v>
      </c>
      <c r="AI34" s="143" t="s">
        <v>65</v>
      </c>
      <c r="AJ34" s="155" t="s">
        <v>187</v>
      </c>
      <c r="AK34" s="160" t="s">
        <v>188</v>
      </c>
      <c r="AL34" s="172" t="s">
        <v>68</v>
      </c>
      <c r="AM34" s="141" t="s">
        <v>90</v>
      </c>
      <c r="AN34" s="138"/>
    </row>
    <row r="35" s="117" customFormat="1" ht="245" customHeight="1" spans="1:40">
      <c r="A35" s="136">
        <f>SUBTOTAL(103,$D$10:D35)</f>
        <v>14</v>
      </c>
      <c r="B35" s="138" t="s">
        <v>189</v>
      </c>
      <c r="C35" s="138" t="s">
        <v>55</v>
      </c>
      <c r="D35" s="138" t="s">
        <v>190</v>
      </c>
      <c r="E35" s="138" t="s">
        <v>177</v>
      </c>
      <c r="F35" s="138" t="s">
        <v>178</v>
      </c>
      <c r="G35" s="138" t="s">
        <v>57</v>
      </c>
      <c r="H35" s="138" t="s">
        <v>191</v>
      </c>
      <c r="I35" s="138" t="s">
        <v>119</v>
      </c>
      <c r="J35" s="139" t="s">
        <v>192</v>
      </c>
      <c r="K35" s="146">
        <v>2</v>
      </c>
      <c r="L35" s="143">
        <v>30</v>
      </c>
      <c r="M35" s="143">
        <v>30</v>
      </c>
      <c r="N35" s="147">
        <v>200</v>
      </c>
      <c r="O35" s="146">
        <f t="shared" si="12"/>
        <v>200</v>
      </c>
      <c r="P35" s="146"/>
      <c r="Q35" s="146"/>
      <c r="R35" s="147">
        <v>200</v>
      </c>
      <c r="S35" s="147"/>
      <c r="T35" s="146"/>
      <c r="U35" s="146"/>
      <c r="V35" s="146"/>
      <c r="W35" s="146"/>
      <c r="X35" s="146"/>
      <c r="Y35" s="146"/>
      <c r="Z35" s="146"/>
      <c r="AA35" s="146"/>
      <c r="AB35" s="147"/>
      <c r="AC35" s="146"/>
      <c r="AD35" s="146"/>
      <c r="AE35" s="142" t="s">
        <v>193</v>
      </c>
      <c r="AF35" s="142" t="s">
        <v>194</v>
      </c>
      <c r="AG35" s="142" t="s">
        <v>195</v>
      </c>
      <c r="AH35" s="142" t="s">
        <v>196</v>
      </c>
      <c r="AI35" s="179" t="s">
        <v>173</v>
      </c>
      <c r="AJ35" s="180" t="s">
        <v>197</v>
      </c>
      <c r="AK35" s="180" t="s">
        <v>198</v>
      </c>
      <c r="AL35" s="179" t="s">
        <v>68</v>
      </c>
      <c r="AM35" s="158" t="s">
        <v>69</v>
      </c>
      <c r="AN35" s="179"/>
    </row>
    <row r="36" s="117" customFormat="1" ht="245" customHeight="1" spans="1:40">
      <c r="A36" s="136">
        <f>SUBTOTAL(103,$D$10:D36)</f>
        <v>15</v>
      </c>
      <c r="B36" s="138" t="s">
        <v>199</v>
      </c>
      <c r="C36" s="138" t="s">
        <v>55</v>
      </c>
      <c r="D36" s="138" t="s">
        <v>200</v>
      </c>
      <c r="E36" s="138" t="s">
        <v>177</v>
      </c>
      <c r="F36" s="138" t="s">
        <v>178</v>
      </c>
      <c r="G36" s="138" t="s">
        <v>57</v>
      </c>
      <c r="H36" s="138" t="s">
        <v>201</v>
      </c>
      <c r="I36" s="138" t="s">
        <v>74</v>
      </c>
      <c r="J36" s="139" t="s">
        <v>202</v>
      </c>
      <c r="K36" s="146">
        <v>3</v>
      </c>
      <c r="L36" s="143">
        <v>186</v>
      </c>
      <c r="M36" s="143">
        <v>715</v>
      </c>
      <c r="N36" s="147">
        <v>300</v>
      </c>
      <c r="O36" s="146">
        <f t="shared" si="12"/>
        <v>300</v>
      </c>
      <c r="P36" s="146"/>
      <c r="Q36" s="146"/>
      <c r="R36" s="147">
        <v>300</v>
      </c>
      <c r="S36" s="147"/>
      <c r="T36" s="146"/>
      <c r="U36" s="146"/>
      <c r="V36" s="146"/>
      <c r="W36" s="146"/>
      <c r="X36" s="146"/>
      <c r="Y36" s="146"/>
      <c r="Z36" s="146"/>
      <c r="AA36" s="146"/>
      <c r="AB36" s="147"/>
      <c r="AC36" s="146"/>
      <c r="AD36" s="146"/>
      <c r="AE36" s="142" t="s">
        <v>203</v>
      </c>
      <c r="AF36" s="142" t="s">
        <v>204</v>
      </c>
      <c r="AG36" s="142" t="s">
        <v>195</v>
      </c>
      <c r="AH36" s="142" t="s">
        <v>196</v>
      </c>
      <c r="AI36" s="179" t="s">
        <v>173</v>
      </c>
      <c r="AJ36" s="180" t="s">
        <v>205</v>
      </c>
      <c r="AK36" s="180" t="s">
        <v>206</v>
      </c>
      <c r="AL36" s="179" t="s">
        <v>68</v>
      </c>
      <c r="AM36" s="158" t="s">
        <v>69</v>
      </c>
      <c r="AN36" s="179"/>
    </row>
    <row r="37" s="112" customFormat="1" ht="300" customHeight="1" spans="1:40">
      <c r="A37" s="142">
        <f>SUBTOTAL(103,$D$10:D37)</f>
        <v>16</v>
      </c>
      <c r="B37" s="143" t="s">
        <v>207</v>
      </c>
      <c r="C37" s="142" t="s">
        <v>55</v>
      </c>
      <c r="D37" s="143" t="s">
        <v>208</v>
      </c>
      <c r="E37" s="142" t="s">
        <v>51</v>
      </c>
      <c r="F37" s="142" t="s">
        <v>141</v>
      </c>
      <c r="G37" s="142" t="s">
        <v>57</v>
      </c>
      <c r="H37" s="142" t="s">
        <v>73</v>
      </c>
      <c r="I37" s="143" t="s">
        <v>209</v>
      </c>
      <c r="J37" s="160" t="s">
        <v>210</v>
      </c>
      <c r="K37" s="143">
        <v>3.5</v>
      </c>
      <c r="L37" s="143">
        <v>143</v>
      </c>
      <c r="M37" s="143">
        <v>500</v>
      </c>
      <c r="N37" s="143">
        <v>330</v>
      </c>
      <c r="O37" s="142">
        <f t="shared" si="12"/>
        <v>330</v>
      </c>
      <c r="P37" s="143">
        <v>330</v>
      </c>
      <c r="Q37" s="143"/>
      <c r="R37" s="142"/>
      <c r="S37" s="142"/>
      <c r="T37" s="142"/>
      <c r="U37" s="142"/>
      <c r="V37" s="142"/>
      <c r="W37" s="142"/>
      <c r="X37" s="142"/>
      <c r="Y37" s="142"/>
      <c r="Z37" s="142"/>
      <c r="AA37" s="142"/>
      <c r="AB37" s="142"/>
      <c r="AC37" s="142"/>
      <c r="AD37" s="142"/>
      <c r="AE37" s="142" t="s">
        <v>185</v>
      </c>
      <c r="AF37" s="142" t="s">
        <v>186</v>
      </c>
      <c r="AG37" s="142" t="s">
        <v>185</v>
      </c>
      <c r="AH37" s="142" t="s">
        <v>186</v>
      </c>
      <c r="AI37" s="142" t="s">
        <v>65</v>
      </c>
      <c r="AJ37" s="155" t="s">
        <v>211</v>
      </c>
      <c r="AK37" s="160" t="s">
        <v>212</v>
      </c>
      <c r="AL37" s="142" t="s">
        <v>68</v>
      </c>
      <c r="AM37" s="146" t="s">
        <v>69</v>
      </c>
      <c r="AN37" s="142"/>
    </row>
    <row r="38" s="116" customFormat="1" ht="182.25" spans="1:40">
      <c r="A38" s="136">
        <f>SUBTOTAL(103,$D$10:D38)</f>
        <v>17</v>
      </c>
      <c r="B38" s="143" t="s">
        <v>213</v>
      </c>
      <c r="C38" s="147">
        <v>2024</v>
      </c>
      <c r="D38" s="143" t="s">
        <v>214</v>
      </c>
      <c r="E38" s="142" t="s">
        <v>177</v>
      </c>
      <c r="F38" s="142" t="s">
        <v>178</v>
      </c>
      <c r="G38" s="142" t="s">
        <v>57</v>
      </c>
      <c r="H38" s="142" t="s">
        <v>215</v>
      </c>
      <c r="I38" s="142" t="s">
        <v>74</v>
      </c>
      <c r="J38" s="155" t="s">
        <v>216</v>
      </c>
      <c r="K38" s="142">
        <v>11.503</v>
      </c>
      <c r="L38" s="142">
        <v>236</v>
      </c>
      <c r="M38" s="142">
        <v>950</v>
      </c>
      <c r="N38" s="143">
        <v>1417</v>
      </c>
      <c r="O38" s="142">
        <f t="shared" si="12"/>
        <v>1417</v>
      </c>
      <c r="P38" s="142">
        <v>1417</v>
      </c>
      <c r="Q38" s="142"/>
      <c r="R38" s="142"/>
      <c r="S38" s="142"/>
      <c r="T38" s="142"/>
      <c r="U38" s="142"/>
      <c r="V38" s="142"/>
      <c r="W38" s="142"/>
      <c r="X38" s="142"/>
      <c r="Y38" s="142"/>
      <c r="Z38" s="142"/>
      <c r="AA38" s="142"/>
      <c r="AB38" s="142"/>
      <c r="AC38" s="142"/>
      <c r="AD38" s="142"/>
      <c r="AE38" s="142" t="s">
        <v>185</v>
      </c>
      <c r="AF38" s="142" t="s">
        <v>186</v>
      </c>
      <c r="AG38" s="142" t="s">
        <v>185</v>
      </c>
      <c r="AH38" s="142" t="s">
        <v>186</v>
      </c>
      <c r="AI38" s="143" t="s">
        <v>65</v>
      </c>
      <c r="AJ38" s="155" t="s">
        <v>217</v>
      </c>
      <c r="AK38" s="155" t="s">
        <v>218</v>
      </c>
      <c r="AL38" s="172" t="s">
        <v>68</v>
      </c>
      <c r="AM38" s="172" t="s">
        <v>69</v>
      </c>
      <c r="AN38" s="138"/>
    </row>
    <row r="39" s="116" customFormat="1" ht="174" customHeight="1" spans="1:40">
      <c r="A39" s="136">
        <f>SUBTOTAL(103,$D$10:D39)</f>
        <v>18</v>
      </c>
      <c r="B39" s="143" t="s">
        <v>219</v>
      </c>
      <c r="C39" s="147">
        <v>2024</v>
      </c>
      <c r="D39" s="148" t="s">
        <v>220</v>
      </c>
      <c r="E39" s="142" t="s">
        <v>177</v>
      </c>
      <c r="F39" s="142" t="s">
        <v>178</v>
      </c>
      <c r="G39" s="142" t="s">
        <v>57</v>
      </c>
      <c r="H39" s="142" t="s">
        <v>221</v>
      </c>
      <c r="I39" s="142" t="s">
        <v>74</v>
      </c>
      <c r="J39" s="160" t="s">
        <v>222</v>
      </c>
      <c r="K39" s="142">
        <v>10</v>
      </c>
      <c r="L39" s="142">
        <v>59319</v>
      </c>
      <c r="M39" s="142">
        <v>231949</v>
      </c>
      <c r="N39" s="143">
        <v>300</v>
      </c>
      <c r="O39" s="142">
        <f t="shared" si="12"/>
        <v>300</v>
      </c>
      <c r="P39" s="142">
        <v>300</v>
      </c>
      <c r="Q39" s="142"/>
      <c r="R39" s="142"/>
      <c r="S39" s="142"/>
      <c r="T39" s="142"/>
      <c r="U39" s="142"/>
      <c r="V39" s="142"/>
      <c r="W39" s="142"/>
      <c r="X39" s="142"/>
      <c r="Y39" s="142"/>
      <c r="Z39" s="142"/>
      <c r="AA39" s="142"/>
      <c r="AB39" s="142"/>
      <c r="AC39" s="142"/>
      <c r="AD39" s="142"/>
      <c r="AE39" s="142" t="s">
        <v>223</v>
      </c>
      <c r="AF39" s="142" t="s">
        <v>224</v>
      </c>
      <c r="AG39" s="142" t="s">
        <v>223</v>
      </c>
      <c r="AH39" s="142" t="s">
        <v>224</v>
      </c>
      <c r="AI39" s="143" t="s">
        <v>225</v>
      </c>
      <c r="AJ39" s="155" t="s">
        <v>226</v>
      </c>
      <c r="AK39" s="160" t="s">
        <v>227</v>
      </c>
      <c r="AL39" s="172" t="s">
        <v>68</v>
      </c>
      <c r="AM39" s="172" t="s">
        <v>69</v>
      </c>
      <c r="AN39" s="138"/>
    </row>
    <row r="40" s="105" customFormat="1" ht="30" customHeight="1" spans="1:40">
      <c r="A40" s="135" t="s">
        <v>52</v>
      </c>
      <c r="B40" s="134" t="s">
        <v>228</v>
      </c>
      <c r="C40" s="134"/>
      <c r="D40" s="134"/>
      <c r="E40" s="134"/>
      <c r="F40" s="134"/>
      <c r="G40" s="134"/>
      <c r="H40" s="134"/>
      <c r="I40" s="134"/>
      <c r="J40" s="134"/>
      <c r="K40" s="153">
        <f>SUM(K41:K45)</f>
        <v>10008</v>
      </c>
      <c r="L40" s="153">
        <f>SUM(L41:L45)</f>
        <v>7122</v>
      </c>
      <c r="M40" s="153">
        <f>SUM(M41:M45)</f>
        <v>28357</v>
      </c>
      <c r="N40" s="153">
        <f>SUM(N41:N45)</f>
        <v>31437.1</v>
      </c>
      <c r="O40" s="154">
        <f t="shared" ref="O40:AE40" si="13">SUM(O41:O45)</f>
        <v>26355</v>
      </c>
      <c r="P40" s="154">
        <f t="shared" si="13"/>
        <v>18635.123264</v>
      </c>
      <c r="Q40" s="154">
        <f t="shared" si="13"/>
        <v>7644.876736</v>
      </c>
      <c r="R40" s="154">
        <f t="shared" si="13"/>
        <v>0</v>
      </c>
      <c r="S40" s="154">
        <f t="shared" si="13"/>
        <v>0</v>
      </c>
      <c r="T40" s="154">
        <f t="shared" si="13"/>
        <v>0</v>
      </c>
      <c r="U40" s="154">
        <f t="shared" si="13"/>
        <v>0</v>
      </c>
      <c r="V40" s="154">
        <f t="shared" si="13"/>
        <v>69</v>
      </c>
      <c r="W40" s="154">
        <f t="shared" si="13"/>
        <v>6</v>
      </c>
      <c r="X40" s="154">
        <f t="shared" si="13"/>
        <v>2193</v>
      </c>
      <c r="Y40" s="154">
        <f t="shared" si="13"/>
        <v>2889.1</v>
      </c>
      <c r="Z40" s="154">
        <f t="shared" si="13"/>
        <v>0</v>
      </c>
      <c r="AA40" s="154">
        <f t="shared" si="13"/>
        <v>0</v>
      </c>
      <c r="AB40" s="154">
        <f t="shared" si="13"/>
        <v>0</v>
      </c>
      <c r="AC40" s="154">
        <f t="shared" si="13"/>
        <v>0</v>
      </c>
      <c r="AD40" s="154">
        <f t="shared" si="13"/>
        <v>0</v>
      </c>
      <c r="AE40" s="153"/>
      <c r="AF40" s="153"/>
      <c r="AG40" s="153"/>
      <c r="AH40" s="153"/>
      <c r="AI40" s="153"/>
      <c r="AJ40" s="153"/>
      <c r="AK40" s="153"/>
      <c r="AL40" s="153"/>
      <c r="AM40" s="153"/>
      <c r="AN40" s="153"/>
    </row>
    <row r="41" s="111" customFormat="1" ht="408" customHeight="1" spans="1:40">
      <c r="A41" s="136">
        <f>SUBTOTAL(103,$D$10:D41)</f>
        <v>19</v>
      </c>
      <c r="B41" s="137" t="s">
        <v>229</v>
      </c>
      <c r="C41" s="140" t="s">
        <v>55</v>
      </c>
      <c r="D41" s="140" t="s">
        <v>230</v>
      </c>
      <c r="E41" s="144" t="s">
        <v>177</v>
      </c>
      <c r="F41" s="144" t="s">
        <v>228</v>
      </c>
      <c r="G41" s="142" t="s">
        <v>85</v>
      </c>
      <c r="H41" s="143" t="s">
        <v>231</v>
      </c>
      <c r="I41" s="140" t="s">
        <v>232</v>
      </c>
      <c r="J41" s="140" t="s">
        <v>233</v>
      </c>
      <c r="K41" s="138">
        <v>1</v>
      </c>
      <c r="L41" s="147">
        <v>2353</v>
      </c>
      <c r="M41" s="147">
        <v>9370</v>
      </c>
      <c r="N41" s="147">
        <v>6000</v>
      </c>
      <c r="O41" s="146">
        <f t="shared" ref="O41:O45" si="14">P41+Q41+R41+S41+T41+U41+V41+W41</f>
        <v>5807</v>
      </c>
      <c r="P41" s="146">
        <f>2037.23+215+100+1094+2.91+307-346.016736</f>
        <v>3410.123264</v>
      </c>
      <c r="Q41" s="146">
        <f>N41-P41-X41</f>
        <v>2396.876736</v>
      </c>
      <c r="R41" s="146"/>
      <c r="S41" s="146"/>
      <c r="T41" s="146"/>
      <c r="U41" s="146"/>
      <c r="V41" s="146"/>
      <c r="W41" s="146"/>
      <c r="X41" s="146">
        <v>193</v>
      </c>
      <c r="Y41" s="146"/>
      <c r="Z41" s="146"/>
      <c r="AA41" s="146"/>
      <c r="AB41" s="146"/>
      <c r="AC41" s="146"/>
      <c r="AD41" s="146"/>
      <c r="AE41" s="144" t="s">
        <v>78</v>
      </c>
      <c r="AF41" s="140" t="s">
        <v>79</v>
      </c>
      <c r="AG41" s="144" t="s">
        <v>78</v>
      </c>
      <c r="AH41" s="140" t="s">
        <v>79</v>
      </c>
      <c r="AI41" s="140" t="s">
        <v>80</v>
      </c>
      <c r="AJ41" s="155" t="s">
        <v>234</v>
      </c>
      <c r="AK41" s="160" t="s">
        <v>235</v>
      </c>
      <c r="AL41" s="172" t="s">
        <v>68</v>
      </c>
      <c r="AM41" s="141" t="s">
        <v>90</v>
      </c>
      <c r="AN41" s="172"/>
    </row>
    <row r="42" s="111" customFormat="1" ht="409" customHeight="1" spans="1:40">
      <c r="A42" s="136">
        <f>SUBTOTAL(103,$D$10:D42)</f>
        <v>20</v>
      </c>
      <c r="B42" s="137" t="s">
        <v>236</v>
      </c>
      <c r="C42" s="140" t="s">
        <v>55</v>
      </c>
      <c r="D42" s="140" t="s">
        <v>237</v>
      </c>
      <c r="E42" s="144" t="s">
        <v>177</v>
      </c>
      <c r="F42" s="144" t="s">
        <v>228</v>
      </c>
      <c r="G42" s="142" t="s">
        <v>85</v>
      </c>
      <c r="H42" s="142" t="s">
        <v>231</v>
      </c>
      <c r="I42" s="144" t="s">
        <v>232</v>
      </c>
      <c r="J42" s="160" t="s">
        <v>238</v>
      </c>
      <c r="K42" s="142">
        <v>1</v>
      </c>
      <c r="L42" s="146">
        <v>2353</v>
      </c>
      <c r="M42" s="146">
        <v>9370</v>
      </c>
      <c r="N42" s="147">
        <v>4889.1</v>
      </c>
      <c r="O42" s="146">
        <f t="shared" si="14"/>
        <v>0</v>
      </c>
      <c r="P42" s="146"/>
      <c r="Q42" s="146"/>
      <c r="R42" s="146"/>
      <c r="S42" s="146"/>
      <c r="T42" s="146"/>
      <c r="U42" s="146"/>
      <c r="V42" s="146"/>
      <c r="W42" s="146"/>
      <c r="X42" s="146">
        <v>2000</v>
      </c>
      <c r="Y42" s="146">
        <f>N42-X42</f>
        <v>2889.1</v>
      </c>
      <c r="Z42" s="146"/>
      <c r="AA42" s="146"/>
      <c r="AB42" s="146"/>
      <c r="AC42" s="146"/>
      <c r="AD42" s="146"/>
      <c r="AE42" s="144" t="s">
        <v>63</v>
      </c>
      <c r="AF42" s="140" t="s">
        <v>64</v>
      </c>
      <c r="AG42" s="144" t="s">
        <v>63</v>
      </c>
      <c r="AH42" s="140" t="s">
        <v>64</v>
      </c>
      <c r="AI42" s="140" t="s">
        <v>65</v>
      </c>
      <c r="AJ42" s="155" t="s">
        <v>239</v>
      </c>
      <c r="AK42" s="181" t="s">
        <v>240</v>
      </c>
      <c r="AL42" s="172" t="s">
        <v>68</v>
      </c>
      <c r="AM42" s="141" t="s">
        <v>90</v>
      </c>
      <c r="AN42" s="172"/>
    </row>
    <row r="43" s="118" customFormat="1" ht="232" customHeight="1" spans="1:40">
      <c r="A43" s="138">
        <f>SUBTOTAL(103,$D$10:D43)</f>
        <v>21</v>
      </c>
      <c r="B43" s="137" t="s">
        <v>241</v>
      </c>
      <c r="C43" s="138" t="s">
        <v>55</v>
      </c>
      <c r="D43" s="138" t="s">
        <v>242</v>
      </c>
      <c r="E43" s="137" t="s">
        <v>177</v>
      </c>
      <c r="F43" s="144" t="s">
        <v>228</v>
      </c>
      <c r="G43" s="138" t="s">
        <v>57</v>
      </c>
      <c r="H43" s="138" t="s">
        <v>243</v>
      </c>
      <c r="I43" s="138" t="s">
        <v>59</v>
      </c>
      <c r="J43" s="139" t="s">
        <v>244</v>
      </c>
      <c r="K43" s="161">
        <v>10000</v>
      </c>
      <c r="L43" s="161">
        <v>60</v>
      </c>
      <c r="M43" s="161">
        <v>241</v>
      </c>
      <c r="N43" s="148">
        <v>473</v>
      </c>
      <c r="O43" s="161">
        <f t="shared" si="14"/>
        <v>473</v>
      </c>
      <c r="P43" s="161"/>
      <c r="Q43" s="161">
        <v>473</v>
      </c>
      <c r="R43" s="161"/>
      <c r="S43" s="161"/>
      <c r="T43" s="161"/>
      <c r="U43" s="161"/>
      <c r="V43" s="161"/>
      <c r="W43" s="161"/>
      <c r="X43" s="161"/>
      <c r="Y43" s="161"/>
      <c r="Z43" s="161"/>
      <c r="AA43" s="161"/>
      <c r="AB43" s="161"/>
      <c r="AC43" s="161"/>
      <c r="AD43" s="161"/>
      <c r="AE43" s="141" t="s">
        <v>61</v>
      </c>
      <c r="AF43" s="140" t="s">
        <v>62</v>
      </c>
      <c r="AG43" s="141" t="s">
        <v>63</v>
      </c>
      <c r="AH43" s="140" t="s">
        <v>64</v>
      </c>
      <c r="AI43" s="140" t="s">
        <v>65</v>
      </c>
      <c r="AJ43" s="137" t="s">
        <v>245</v>
      </c>
      <c r="AK43" s="137" t="s">
        <v>246</v>
      </c>
      <c r="AL43" s="141" t="s">
        <v>68</v>
      </c>
      <c r="AM43" s="172" t="s">
        <v>69</v>
      </c>
      <c r="AN43" s="141"/>
    </row>
    <row r="44" s="119" customFormat="1" ht="275" customHeight="1" spans="1:40">
      <c r="A44" s="138">
        <f>SUBTOTAL(103,$D$10:D44)</f>
        <v>22</v>
      </c>
      <c r="B44" s="137" t="s">
        <v>247</v>
      </c>
      <c r="C44" s="138" t="s">
        <v>55</v>
      </c>
      <c r="D44" s="138" t="s">
        <v>248</v>
      </c>
      <c r="E44" s="137" t="s">
        <v>177</v>
      </c>
      <c r="F44" s="144" t="s">
        <v>228</v>
      </c>
      <c r="G44" s="138" t="s">
        <v>94</v>
      </c>
      <c r="H44" s="138" t="s">
        <v>249</v>
      </c>
      <c r="I44" s="138" t="s">
        <v>250</v>
      </c>
      <c r="J44" s="139" t="s">
        <v>251</v>
      </c>
      <c r="K44" s="161">
        <v>5</v>
      </c>
      <c r="L44" s="161">
        <v>3</v>
      </c>
      <c r="M44" s="161">
        <v>6</v>
      </c>
      <c r="N44" s="148">
        <v>75</v>
      </c>
      <c r="O44" s="161">
        <f t="shared" si="14"/>
        <v>75</v>
      </c>
      <c r="P44" s="161"/>
      <c r="Q44" s="161"/>
      <c r="R44" s="161"/>
      <c r="S44" s="161"/>
      <c r="T44" s="161"/>
      <c r="U44" s="161"/>
      <c r="V44" s="161">
        <v>69</v>
      </c>
      <c r="W44" s="161">
        <f>N44-V44</f>
        <v>6</v>
      </c>
      <c r="X44" s="161"/>
      <c r="Y44" s="161"/>
      <c r="Z44" s="161"/>
      <c r="AA44" s="161"/>
      <c r="AB44" s="161"/>
      <c r="AC44" s="161"/>
      <c r="AD44" s="161"/>
      <c r="AE44" s="141" t="s">
        <v>252</v>
      </c>
      <c r="AF44" s="140" t="s">
        <v>253</v>
      </c>
      <c r="AG44" s="141" t="s">
        <v>63</v>
      </c>
      <c r="AH44" s="140" t="s">
        <v>64</v>
      </c>
      <c r="AI44" s="140" t="s">
        <v>65</v>
      </c>
      <c r="AJ44" s="137" t="s">
        <v>254</v>
      </c>
      <c r="AK44" s="137" t="s">
        <v>255</v>
      </c>
      <c r="AL44" s="141" t="s">
        <v>68</v>
      </c>
      <c r="AM44" s="172" t="s">
        <v>69</v>
      </c>
      <c r="AN44" s="141"/>
    </row>
    <row r="45" s="111" customFormat="1" ht="300" customHeight="1" spans="1:40">
      <c r="A45" s="136">
        <f>SUBTOTAL(103,$D$10:D45)</f>
        <v>23</v>
      </c>
      <c r="B45" s="137" t="s">
        <v>256</v>
      </c>
      <c r="C45" s="140" t="s">
        <v>55</v>
      </c>
      <c r="D45" s="144" t="s">
        <v>257</v>
      </c>
      <c r="E45" s="144" t="s">
        <v>177</v>
      </c>
      <c r="F45" s="144" t="s">
        <v>228</v>
      </c>
      <c r="G45" s="142" t="s">
        <v>57</v>
      </c>
      <c r="H45" s="142" t="s">
        <v>231</v>
      </c>
      <c r="I45" s="144" t="s">
        <v>258</v>
      </c>
      <c r="J45" s="144" t="s">
        <v>259</v>
      </c>
      <c r="K45" s="138">
        <v>1</v>
      </c>
      <c r="L45" s="146">
        <v>2353</v>
      </c>
      <c r="M45" s="146">
        <v>9370</v>
      </c>
      <c r="N45" s="147">
        <v>20000</v>
      </c>
      <c r="O45" s="146">
        <f t="shared" si="14"/>
        <v>20000</v>
      </c>
      <c r="P45" s="146">
        <v>15225</v>
      </c>
      <c r="Q45" s="146">
        <f>N45-P45</f>
        <v>4775</v>
      </c>
      <c r="R45" s="146"/>
      <c r="S45" s="146"/>
      <c r="T45" s="146"/>
      <c r="U45" s="146"/>
      <c r="V45" s="146"/>
      <c r="W45" s="146"/>
      <c r="X45" s="146"/>
      <c r="Y45" s="146"/>
      <c r="Z45" s="146"/>
      <c r="AA45" s="146"/>
      <c r="AB45" s="146"/>
      <c r="AC45" s="146"/>
      <c r="AD45" s="146"/>
      <c r="AE45" s="144" t="s">
        <v>63</v>
      </c>
      <c r="AF45" s="140" t="s">
        <v>64</v>
      </c>
      <c r="AG45" s="144" t="s">
        <v>63</v>
      </c>
      <c r="AH45" s="140" t="s">
        <v>64</v>
      </c>
      <c r="AI45" s="140" t="s">
        <v>65</v>
      </c>
      <c r="AJ45" s="155" t="s">
        <v>260</v>
      </c>
      <c r="AK45" s="160" t="s">
        <v>261</v>
      </c>
      <c r="AL45" s="172" t="s">
        <v>68</v>
      </c>
      <c r="AM45" s="141" t="s">
        <v>90</v>
      </c>
      <c r="AN45" s="172"/>
    </row>
    <row r="46" s="111" customFormat="1" ht="30" customHeight="1" spans="1:40">
      <c r="A46" s="135" t="s">
        <v>52</v>
      </c>
      <c r="B46" s="134" t="s">
        <v>262</v>
      </c>
      <c r="C46" s="134"/>
      <c r="D46" s="134"/>
      <c r="E46" s="134"/>
      <c r="F46" s="134"/>
      <c r="G46" s="134"/>
      <c r="H46" s="134"/>
      <c r="I46" s="134"/>
      <c r="J46" s="134"/>
      <c r="K46" s="153">
        <f>SUM(K47:K53)</f>
        <v>11</v>
      </c>
      <c r="L46" s="153">
        <f>SUM(L47:L53)</f>
        <v>3655</v>
      </c>
      <c r="M46" s="153">
        <f>SUM(M47:M53)</f>
        <v>13288</v>
      </c>
      <c r="N46" s="153">
        <f>SUM(N47:N53)</f>
        <v>770</v>
      </c>
      <c r="O46" s="154">
        <f t="shared" ref="O46:AE46" si="15">SUM(O47:O53)</f>
        <v>770</v>
      </c>
      <c r="P46" s="154">
        <f t="shared" si="15"/>
        <v>0</v>
      </c>
      <c r="Q46" s="154">
        <f t="shared" si="15"/>
        <v>770</v>
      </c>
      <c r="R46" s="154">
        <f t="shared" si="15"/>
        <v>0</v>
      </c>
      <c r="S46" s="154">
        <f t="shared" si="15"/>
        <v>0</v>
      </c>
      <c r="T46" s="154">
        <f t="shared" si="15"/>
        <v>0</v>
      </c>
      <c r="U46" s="154">
        <f t="shared" si="15"/>
        <v>0</v>
      </c>
      <c r="V46" s="154">
        <f t="shared" si="15"/>
        <v>0</v>
      </c>
      <c r="W46" s="154">
        <f t="shared" si="15"/>
        <v>0</v>
      </c>
      <c r="X46" s="154">
        <f t="shared" si="15"/>
        <v>0</v>
      </c>
      <c r="Y46" s="154">
        <f t="shared" si="15"/>
        <v>0</v>
      </c>
      <c r="Z46" s="154">
        <f t="shared" si="15"/>
        <v>0</v>
      </c>
      <c r="AA46" s="154">
        <f t="shared" si="15"/>
        <v>0</v>
      </c>
      <c r="AB46" s="154">
        <f t="shared" si="15"/>
        <v>0</v>
      </c>
      <c r="AC46" s="154">
        <f t="shared" si="15"/>
        <v>0</v>
      </c>
      <c r="AD46" s="154">
        <f t="shared" si="15"/>
        <v>0</v>
      </c>
      <c r="AE46" s="153"/>
      <c r="AF46" s="153"/>
      <c r="AG46" s="153"/>
      <c r="AH46" s="153"/>
      <c r="AI46" s="153"/>
      <c r="AJ46" s="153"/>
      <c r="AK46" s="153"/>
      <c r="AL46" s="153"/>
      <c r="AM46" s="153"/>
      <c r="AN46" s="153"/>
    </row>
    <row r="47" s="114" customFormat="1" ht="145" customHeight="1" spans="1:40">
      <c r="A47" s="138">
        <f>SUBTOTAL(103,$D$10:D47)</f>
        <v>24</v>
      </c>
      <c r="B47" s="138" t="s">
        <v>263</v>
      </c>
      <c r="C47" s="138" t="s">
        <v>55</v>
      </c>
      <c r="D47" s="138" t="s">
        <v>264</v>
      </c>
      <c r="E47" s="138" t="s">
        <v>177</v>
      </c>
      <c r="F47" s="138" t="s">
        <v>262</v>
      </c>
      <c r="G47" s="138" t="s">
        <v>57</v>
      </c>
      <c r="H47" s="138" t="s">
        <v>265</v>
      </c>
      <c r="I47" s="138" t="s">
        <v>266</v>
      </c>
      <c r="J47" s="137" t="s">
        <v>267</v>
      </c>
      <c r="K47" s="138">
        <v>2</v>
      </c>
      <c r="L47" s="138">
        <v>473</v>
      </c>
      <c r="M47" s="138">
        <v>1806</v>
      </c>
      <c r="N47" s="138">
        <v>140</v>
      </c>
      <c r="O47" s="138">
        <f t="shared" ref="O47:O53" si="16">P47+Q47+R47+S47+T47+U47+V47+W47</f>
        <v>140</v>
      </c>
      <c r="P47" s="138"/>
      <c r="Q47" s="138">
        <v>140</v>
      </c>
      <c r="R47" s="138"/>
      <c r="S47" s="138"/>
      <c r="T47" s="138"/>
      <c r="U47" s="138"/>
      <c r="V47" s="138"/>
      <c r="W47" s="138"/>
      <c r="X47" s="138"/>
      <c r="Y47" s="138"/>
      <c r="Z47" s="138"/>
      <c r="AA47" s="138"/>
      <c r="AB47" s="138"/>
      <c r="AC47" s="138"/>
      <c r="AD47" s="138"/>
      <c r="AE47" s="138" t="s">
        <v>121</v>
      </c>
      <c r="AF47" s="138" t="s">
        <v>268</v>
      </c>
      <c r="AG47" s="138" t="s">
        <v>63</v>
      </c>
      <c r="AH47" s="142" t="s">
        <v>64</v>
      </c>
      <c r="AI47" s="142" t="s">
        <v>65</v>
      </c>
      <c r="AJ47" s="137" t="s">
        <v>269</v>
      </c>
      <c r="AK47" s="137" t="s">
        <v>270</v>
      </c>
      <c r="AL47" s="182">
        <v>45306</v>
      </c>
      <c r="AM47" s="146"/>
      <c r="AN47" s="144"/>
    </row>
    <row r="48" s="114" customFormat="1" ht="145" customHeight="1" spans="1:40">
      <c r="A48" s="138">
        <f>SUBTOTAL(103,$D$10:D48)</f>
        <v>25</v>
      </c>
      <c r="B48" s="138" t="s">
        <v>271</v>
      </c>
      <c r="C48" s="138" t="s">
        <v>55</v>
      </c>
      <c r="D48" s="138" t="s">
        <v>272</v>
      </c>
      <c r="E48" s="138" t="s">
        <v>177</v>
      </c>
      <c r="F48" s="138" t="s">
        <v>262</v>
      </c>
      <c r="G48" s="138" t="s">
        <v>57</v>
      </c>
      <c r="H48" s="138" t="s">
        <v>273</v>
      </c>
      <c r="I48" s="138" t="s">
        <v>104</v>
      </c>
      <c r="J48" s="137" t="s">
        <v>274</v>
      </c>
      <c r="K48" s="138">
        <v>4</v>
      </c>
      <c r="L48" s="138">
        <v>1678</v>
      </c>
      <c r="M48" s="138">
        <v>5766</v>
      </c>
      <c r="N48" s="138">
        <v>280</v>
      </c>
      <c r="O48" s="138">
        <f t="shared" si="16"/>
        <v>280</v>
      </c>
      <c r="P48" s="138"/>
      <c r="Q48" s="138">
        <v>280</v>
      </c>
      <c r="R48" s="138"/>
      <c r="S48" s="138"/>
      <c r="T48" s="138"/>
      <c r="U48" s="138"/>
      <c r="V48" s="138"/>
      <c r="W48" s="138"/>
      <c r="X48" s="138"/>
      <c r="Y48" s="138"/>
      <c r="Z48" s="138"/>
      <c r="AA48" s="138"/>
      <c r="AB48" s="138"/>
      <c r="AC48" s="138"/>
      <c r="AD48" s="138"/>
      <c r="AE48" s="138" t="s">
        <v>203</v>
      </c>
      <c r="AF48" s="138" t="s">
        <v>275</v>
      </c>
      <c r="AG48" s="138" t="s">
        <v>63</v>
      </c>
      <c r="AH48" s="142" t="s">
        <v>64</v>
      </c>
      <c r="AI48" s="142" t="s">
        <v>65</v>
      </c>
      <c r="AJ48" s="137" t="s">
        <v>276</v>
      </c>
      <c r="AK48" s="137" t="s">
        <v>277</v>
      </c>
      <c r="AL48" s="182">
        <v>45306</v>
      </c>
      <c r="AM48" s="146"/>
      <c r="AN48" s="144"/>
    </row>
    <row r="49" s="114" customFormat="1" ht="145" customHeight="1" spans="1:40">
      <c r="A49" s="138">
        <f>SUBTOTAL(103,$D$10:D49)</f>
        <v>26</v>
      </c>
      <c r="B49" s="138" t="s">
        <v>278</v>
      </c>
      <c r="C49" s="138" t="s">
        <v>55</v>
      </c>
      <c r="D49" s="138" t="s">
        <v>279</v>
      </c>
      <c r="E49" s="138" t="s">
        <v>177</v>
      </c>
      <c r="F49" s="138" t="s">
        <v>262</v>
      </c>
      <c r="G49" s="138" t="s">
        <v>57</v>
      </c>
      <c r="H49" s="138" t="s">
        <v>280</v>
      </c>
      <c r="I49" s="138" t="s">
        <v>266</v>
      </c>
      <c r="J49" s="137" t="s">
        <v>281</v>
      </c>
      <c r="K49" s="138">
        <v>1</v>
      </c>
      <c r="L49" s="138">
        <v>114</v>
      </c>
      <c r="M49" s="138">
        <v>449</v>
      </c>
      <c r="N49" s="138">
        <v>70</v>
      </c>
      <c r="O49" s="138">
        <f t="shared" si="16"/>
        <v>70</v>
      </c>
      <c r="P49" s="138"/>
      <c r="Q49" s="138">
        <v>70</v>
      </c>
      <c r="R49" s="138"/>
      <c r="S49" s="138"/>
      <c r="T49" s="138"/>
      <c r="U49" s="138"/>
      <c r="V49" s="138"/>
      <c r="W49" s="138"/>
      <c r="X49" s="138"/>
      <c r="Y49" s="138"/>
      <c r="Z49" s="138"/>
      <c r="AA49" s="138"/>
      <c r="AB49" s="138"/>
      <c r="AC49" s="138"/>
      <c r="AD49" s="138"/>
      <c r="AE49" s="138" t="s">
        <v>76</v>
      </c>
      <c r="AF49" s="138" t="s">
        <v>77</v>
      </c>
      <c r="AG49" s="138" t="s">
        <v>63</v>
      </c>
      <c r="AH49" s="142" t="s">
        <v>64</v>
      </c>
      <c r="AI49" s="142" t="s">
        <v>65</v>
      </c>
      <c r="AJ49" s="137" t="s">
        <v>282</v>
      </c>
      <c r="AK49" s="137" t="s">
        <v>283</v>
      </c>
      <c r="AL49" s="182">
        <v>45306</v>
      </c>
      <c r="AM49" s="146"/>
      <c r="AN49" s="144"/>
    </row>
    <row r="50" s="111" customFormat="1" ht="157.5" spans="1:40">
      <c r="A50" s="135">
        <f>SUBTOTAL(103,$D$10:D50)</f>
        <v>27</v>
      </c>
      <c r="B50" s="149" t="s">
        <v>284</v>
      </c>
      <c r="C50" s="149" t="s">
        <v>55</v>
      </c>
      <c r="D50" s="149" t="s">
        <v>285</v>
      </c>
      <c r="E50" s="149" t="s">
        <v>177</v>
      </c>
      <c r="F50" s="149" t="s">
        <v>262</v>
      </c>
      <c r="G50" s="149" t="s">
        <v>57</v>
      </c>
      <c r="H50" s="149" t="s">
        <v>286</v>
      </c>
      <c r="I50" s="162" t="s">
        <v>74</v>
      </c>
      <c r="J50" s="149" t="s">
        <v>287</v>
      </c>
      <c r="K50" s="153">
        <v>1</v>
      </c>
      <c r="L50" s="153">
        <v>433</v>
      </c>
      <c r="M50" s="153">
        <v>1872</v>
      </c>
      <c r="N50" s="138">
        <v>70</v>
      </c>
      <c r="O50" s="154">
        <f t="shared" si="16"/>
        <v>70</v>
      </c>
      <c r="P50" s="154"/>
      <c r="Q50" s="163">
        <v>70</v>
      </c>
      <c r="R50" s="154"/>
      <c r="S50" s="154"/>
      <c r="T50" s="154"/>
      <c r="U50" s="154"/>
      <c r="V50" s="154"/>
      <c r="W50" s="154"/>
      <c r="X50" s="154"/>
      <c r="Y50" s="154"/>
      <c r="Z50" s="154"/>
      <c r="AA50" s="154"/>
      <c r="AB50" s="154"/>
      <c r="AC50" s="154"/>
      <c r="AD50" s="154"/>
      <c r="AE50" s="167" t="s">
        <v>288</v>
      </c>
      <c r="AF50" s="167" t="s">
        <v>289</v>
      </c>
      <c r="AG50" s="167" t="s">
        <v>63</v>
      </c>
      <c r="AH50" s="167" t="s">
        <v>64</v>
      </c>
      <c r="AI50" s="167" t="s">
        <v>65</v>
      </c>
      <c r="AJ50" s="167" t="s">
        <v>290</v>
      </c>
      <c r="AK50" s="167" t="s">
        <v>290</v>
      </c>
      <c r="AL50" s="182">
        <v>45306</v>
      </c>
      <c r="AM50" s="153"/>
      <c r="AN50" s="153"/>
    </row>
    <row r="51" s="111" customFormat="1" ht="135" spans="1:40">
      <c r="A51" s="135">
        <f>SUBTOTAL(103,$D$10:D51)</f>
        <v>28</v>
      </c>
      <c r="B51" s="149" t="s">
        <v>291</v>
      </c>
      <c r="C51" s="149" t="s">
        <v>55</v>
      </c>
      <c r="D51" s="149" t="s">
        <v>292</v>
      </c>
      <c r="E51" s="149" t="s">
        <v>177</v>
      </c>
      <c r="F51" s="149" t="s">
        <v>262</v>
      </c>
      <c r="G51" s="149" t="s">
        <v>57</v>
      </c>
      <c r="H51" s="149" t="s">
        <v>293</v>
      </c>
      <c r="I51" s="149" t="s">
        <v>104</v>
      </c>
      <c r="J51" s="149" t="s">
        <v>294</v>
      </c>
      <c r="K51" s="153">
        <v>1</v>
      </c>
      <c r="L51" s="153">
        <v>229</v>
      </c>
      <c r="M51" s="153">
        <v>1025</v>
      </c>
      <c r="N51" s="153">
        <v>70</v>
      </c>
      <c r="O51" s="154">
        <f t="shared" si="16"/>
        <v>70</v>
      </c>
      <c r="P51" s="154"/>
      <c r="Q51" s="163">
        <v>70</v>
      </c>
      <c r="R51" s="154"/>
      <c r="S51" s="154"/>
      <c r="T51" s="154"/>
      <c r="U51" s="154"/>
      <c r="V51" s="154"/>
      <c r="W51" s="154"/>
      <c r="X51" s="154"/>
      <c r="Y51" s="154"/>
      <c r="Z51" s="154"/>
      <c r="AA51" s="154"/>
      <c r="AB51" s="154"/>
      <c r="AC51" s="154"/>
      <c r="AD51" s="154"/>
      <c r="AE51" s="167" t="s">
        <v>155</v>
      </c>
      <c r="AF51" s="167" t="s">
        <v>156</v>
      </c>
      <c r="AG51" s="167" t="s">
        <v>63</v>
      </c>
      <c r="AH51" s="167" t="s">
        <v>64</v>
      </c>
      <c r="AI51" s="167" t="s">
        <v>65</v>
      </c>
      <c r="AJ51" s="167" t="s">
        <v>295</v>
      </c>
      <c r="AK51" s="167" t="s">
        <v>296</v>
      </c>
      <c r="AL51" s="182">
        <v>45306</v>
      </c>
      <c r="AM51" s="153"/>
      <c r="AN51" s="153"/>
    </row>
    <row r="52" s="111" customFormat="1" ht="225" spans="1:40">
      <c r="A52" s="135">
        <f>SUBTOTAL(103,$D$10:D52)</f>
        <v>29</v>
      </c>
      <c r="B52" s="149" t="s">
        <v>297</v>
      </c>
      <c r="C52" s="149" t="s">
        <v>55</v>
      </c>
      <c r="D52" s="149" t="s">
        <v>298</v>
      </c>
      <c r="E52" s="149" t="s">
        <v>177</v>
      </c>
      <c r="F52" s="149" t="s">
        <v>262</v>
      </c>
      <c r="G52" s="149" t="s">
        <v>57</v>
      </c>
      <c r="H52" s="149" t="s">
        <v>299</v>
      </c>
      <c r="I52" s="149" t="s">
        <v>266</v>
      </c>
      <c r="J52" s="149" t="s">
        <v>300</v>
      </c>
      <c r="K52" s="153">
        <v>1</v>
      </c>
      <c r="L52" s="153">
        <v>360</v>
      </c>
      <c r="M52" s="153">
        <v>1047</v>
      </c>
      <c r="N52" s="153">
        <v>70</v>
      </c>
      <c r="O52" s="154">
        <f t="shared" si="16"/>
        <v>70</v>
      </c>
      <c r="P52" s="154"/>
      <c r="Q52" s="163">
        <v>70</v>
      </c>
      <c r="R52" s="154"/>
      <c r="S52" s="154"/>
      <c r="T52" s="154"/>
      <c r="U52" s="154"/>
      <c r="V52" s="154"/>
      <c r="W52" s="154"/>
      <c r="X52" s="154"/>
      <c r="Y52" s="154"/>
      <c r="Z52" s="154"/>
      <c r="AA52" s="154"/>
      <c r="AB52" s="154"/>
      <c r="AC52" s="154"/>
      <c r="AD52" s="154"/>
      <c r="AE52" s="167" t="s">
        <v>301</v>
      </c>
      <c r="AF52" s="168" t="s">
        <v>302</v>
      </c>
      <c r="AG52" s="167" t="s">
        <v>63</v>
      </c>
      <c r="AH52" s="167" t="s">
        <v>64</v>
      </c>
      <c r="AI52" s="167" t="s">
        <v>65</v>
      </c>
      <c r="AJ52" s="167" t="s">
        <v>303</v>
      </c>
      <c r="AK52" s="167" t="s">
        <v>304</v>
      </c>
      <c r="AL52" s="182">
        <v>45306</v>
      </c>
      <c r="AM52" s="153"/>
      <c r="AN52" s="153"/>
    </row>
    <row r="53" s="111" customFormat="1" ht="135" spans="1:40">
      <c r="A53" s="135">
        <f>SUBTOTAL(103,$D$10:D53)</f>
        <v>30</v>
      </c>
      <c r="B53" s="149" t="s">
        <v>305</v>
      </c>
      <c r="C53" s="149" t="s">
        <v>55</v>
      </c>
      <c r="D53" s="149" t="s">
        <v>306</v>
      </c>
      <c r="E53" s="149" t="s">
        <v>177</v>
      </c>
      <c r="F53" s="149" t="s">
        <v>262</v>
      </c>
      <c r="G53" s="149" t="s">
        <v>57</v>
      </c>
      <c r="H53" s="149" t="s">
        <v>307</v>
      </c>
      <c r="I53" s="149" t="s">
        <v>104</v>
      </c>
      <c r="J53" s="149" t="s">
        <v>308</v>
      </c>
      <c r="K53" s="153">
        <v>1</v>
      </c>
      <c r="L53" s="153">
        <v>368</v>
      </c>
      <c r="M53" s="153">
        <v>1323</v>
      </c>
      <c r="N53" s="153">
        <v>70</v>
      </c>
      <c r="O53" s="154">
        <f t="shared" si="16"/>
        <v>70</v>
      </c>
      <c r="P53" s="154"/>
      <c r="Q53" s="163">
        <v>70</v>
      </c>
      <c r="R53" s="154"/>
      <c r="S53" s="154"/>
      <c r="T53" s="154"/>
      <c r="U53" s="154"/>
      <c r="V53" s="154"/>
      <c r="W53" s="154"/>
      <c r="X53" s="154"/>
      <c r="Y53" s="154"/>
      <c r="Z53" s="154"/>
      <c r="AA53" s="154"/>
      <c r="AB53" s="154"/>
      <c r="AC53" s="154"/>
      <c r="AD53" s="154"/>
      <c r="AE53" s="167" t="s">
        <v>301</v>
      </c>
      <c r="AF53" s="168" t="s">
        <v>302</v>
      </c>
      <c r="AG53" s="167" t="s">
        <v>63</v>
      </c>
      <c r="AH53" s="167" t="s">
        <v>64</v>
      </c>
      <c r="AI53" s="167" t="s">
        <v>65</v>
      </c>
      <c r="AJ53" s="167" t="s">
        <v>309</v>
      </c>
      <c r="AK53" s="167" t="s">
        <v>310</v>
      </c>
      <c r="AL53" s="182">
        <v>45306</v>
      </c>
      <c r="AM53" s="153"/>
      <c r="AN53" s="153"/>
    </row>
    <row r="54" s="105" customFormat="1" ht="30" customHeight="1" spans="1:40">
      <c r="A54" s="135" t="s">
        <v>50</v>
      </c>
      <c r="B54" s="134" t="s">
        <v>311</v>
      </c>
      <c r="C54" s="134"/>
      <c r="D54" s="134"/>
      <c r="E54" s="134"/>
      <c r="F54" s="134"/>
      <c r="G54" s="134"/>
      <c r="H54" s="134"/>
      <c r="I54" s="134"/>
      <c r="J54" s="134"/>
      <c r="K54" s="153"/>
      <c r="L54" s="153"/>
      <c r="M54" s="153"/>
      <c r="N54" s="153">
        <f>N55+N56+N57+N58</f>
        <v>0</v>
      </c>
      <c r="O54" s="154">
        <f t="shared" ref="O54:AE54" si="17">O55+O56+O57+O58</f>
        <v>0</v>
      </c>
      <c r="P54" s="154">
        <f t="shared" si="17"/>
        <v>0</v>
      </c>
      <c r="Q54" s="154">
        <f t="shared" si="17"/>
        <v>0</v>
      </c>
      <c r="R54" s="154">
        <f t="shared" si="17"/>
        <v>0</v>
      </c>
      <c r="S54" s="154">
        <f t="shared" si="17"/>
        <v>0</v>
      </c>
      <c r="T54" s="154">
        <f t="shared" si="17"/>
        <v>0</v>
      </c>
      <c r="U54" s="154">
        <f t="shared" si="17"/>
        <v>0</v>
      </c>
      <c r="V54" s="154">
        <f t="shared" si="17"/>
        <v>0</v>
      </c>
      <c r="W54" s="154">
        <f t="shared" si="17"/>
        <v>0</v>
      </c>
      <c r="X54" s="154">
        <f t="shared" si="17"/>
        <v>0</v>
      </c>
      <c r="Y54" s="154">
        <f t="shared" si="17"/>
        <v>0</v>
      </c>
      <c r="Z54" s="154">
        <f t="shared" si="17"/>
        <v>0</v>
      </c>
      <c r="AA54" s="154">
        <f t="shared" si="17"/>
        <v>0</v>
      </c>
      <c r="AB54" s="154">
        <f t="shared" si="17"/>
        <v>0</v>
      </c>
      <c r="AC54" s="154">
        <f t="shared" si="17"/>
        <v>0</v>
      </c>
      <c r="AD54" s="154">
        <f t="shared" si="17"/>
        <v>0</v>
      </c>
      <c r="AE54" s="153"/>
      <c r="AF54" s="153"/>
      <c r="AG54" s="153"/>
      <c r="AH54" s="153"/>
      <c r="AI54" s="153"/>
      <c r="AJ54" s="153"/>
      <c r="AK54" s="153"/>
      <c r="AL54" s="153"/>
      <c r="AM54" s="153"/>
      <c r="AN54" s="153"/>
    </row>
    <row r="55" s="105" customFormat="1" ht="30" customHeight="1" spans="1:40">
      <c r="A55" s="135" t="s">
        <v>52</v>
      </c>
      <c r="B55" s="134" t="s">
        <v>312</v>
      </c>
      <c r="C55" s="134"/>
      <c r="D55" s="134"/>
      <c r="E55" s="134"/>
      <c r="F55" s="134"/>
      <c r="G55" s="134"/>
      <c r="H55" s="134"/>
      <c r="I55" s="134"/>
      <c r="J55" s="134"/>
      <c r="K55" s="153"/>
      <c r="L55" s="153"/>
      <c r="M55" s="153"/>
      <c r="N55" s="153"/>
      <c r="O55" s="154"/>
      <c r="P55" s="154"/>
      <c r="Q55" s="154"/>
      <c r="R55" s="154"/>
      <c r="S55" s="154"/>
      <c r="T55" s="154"/>
      <c r="U55" s="154"/>
      <c r="V55" s="154"/>
      <c r="W55" s="154"/>
      <c r="X55" s="154"/>
      <c r="Y55" s="154"/>
      <c r="Z55" s="154"/>
      <c r="AA55" s="154"/>
      <c r="AB55" s="154"/>
      <c r="AC55" s="154"/>
      <c r="AD55" s="154"/>
      <c r="AE55" s="153"/>
      <c r="AF55" s="153"/>
      <c r="AG55" s="153"/>
      <c r="AH55" s="153"/>
      <c r="AI55" s="153"/>
      <c r="AJ55" s="153"/>
      <c r="AK55" s="153"/>
      <c r="AL55" s="153"/>
      <c r="AM55" s="153"/>
      <c r="AN55" s="153"/>
    </row>
    <row r="56" s="105" customFormat="1" ht="30" customHeight="1" spans="1:40">
      <c r="A56" s="135" t="s">
        <v>52</v>
      </c>
      <c r="B56" s="134" t="s">
        <v>313</v>
      </c>
      <c r="C56" s="134"/>
      <c r="D56" s="134"/>
      <c r="E56" s="134"/>
      <c r="F56" s="134"/>
      <c r="G56" s="134"/>
      <c r="H56" s="134"/>
      <c r="I56" s="134"/>
      <c r="J56" s="134"/>
      <c r="K56" s="153"/>
      <c r="L56" s="153"/>
      <c r="M56" s="153"/>
      <c r="N56" s="153"/>
      <c r="O56" s="154"/>
      <c r="P56" s="154"/>
      <c r="Q56" s="154"/>
      <c r="R56" s="154"/>
      <c r="S56" s="154"/>
      <c r="T56" s="154"/>
      <c r="U56" s="154"/>
      <c r="V56" s="154"/>
      <c r="W56" s="154"/>
      <c r="X56" s="154"/>
      <c r="Y56" s="154"/>
      <c r="Z56" s="154"/>
      <c r="AA56" s="154"/>
      <c r="AB56" s="154"/>
      <c r="AC56" s="154"/>
      <c r="AD56" s="154"/>
      <c r="AE56" s="153"/>
      <c r="AF56" s="153"/>
      <c r="AG56" s="153"/>
      <c r="AH56" s="153"/>
      <c r="AI56" s="153"/>
      <c r="AJ56" s="153"/>
      <c r="AK56" s="153"/>
      <c r="AL56" s="153"/>
      <c r="AM56" s="153"/>
      <c r="AN56" s="153"/>
    </row>
    <row r="57" s="105" customFormat="1" ht="30" customHeight="1" spans="1:40">
      <c r="A57" s="135" t="s">
        <v>52</v>
      </c>
      <c r="B57" s="134" t="s">
        <v>314</v>
      </c>
      <c r="C57" s="134"/>
      <c r="D57" s="134"/>
      <c r="E57" s="134"/>
      <c r="F57" s="134"/>
      <c r="G57" s="134"/>
      <c r="H57" s="134"/>
      <c r="I57" s="134"/>
      <c r="J57" s="134"/>
      <c r="K57" s="153"/>
      <c r="L57" s="153"/>
      <c r="M57" s="153"/>
      <c r="N57" s="153"/>
      <c r="O57" s="154"/>
      <c r="P57" s="154"/>
      <c r="Q57" s="154"/>
      <c r="R57" s="154"/>
      <c r="S57" s="154"/>
      <c r="T57" s="154"/>
      <c r="U57" s="154"/>
      <c r="V57" s="154"/>
      <c r="W57" s="154"/>
      <c r="X57" s="154"/>
      <c r="Y57" s="154"/>
      <c r="Z57" s="154"/>
      <c r="AA57" s="154"/>
      <c r="AB57" s="154"/>
      <c r="AC57" s="154"/>
      <c r="AD57" s="154"/>
      <c r="AE57" s="153"/>
      <c r="AF57" s="153"/>
      <c r="AG57" s="153"/>
      <c r="AH57" s="153"/>
      <c r="AI57" s="153"/>
      <c r="AJ57" s="153"/>
      <c r="AK57" s="153"/>
      <c r="AL57" s="153"/>
      <c r="AM57" s="153"/>
      <c r="AN57" s="153"/>
    </row>
    <row r="58" s="105" customFormat="1" ht="30" customHeight="1" spans="1:40">
      <c r="A58" s="135" t="s">
        <v>52</v>
      </c>
      <c r="B58" s="134" t="s">
        <v>315</v>
      </c>
      <c r="C58" s="134"/>
      <c r="D58" s="134"/>
      <c r="E58" s="134"/>
      <c r="F58" s="134"/>
      <c r="G58" s="134"/>
      <c r="H58" s="134"/>
      <c r="I58" s="134"/>
      <c r="J58" s="134"/>
      <c r="K58" s="153"/>
      <c r="L58" s="153"/>
      <c r="M58" s="153"/>
      <c r="N58" s="153"/>
      <c r="O58" s="154"/>
      <c r="P58" s="154"/>
      <c r="Q58" s="154"/>
      <c r="R58" s="154"/>
      <c r="S58" s="154"/>
      <c r="T58" s="154"/>
      <c r="U58" s="154"/>
      <c r="V58" s="154"/>
      <c r="W58" s="154"/>
      <c r="X58" s="154"/>
      <c r="Y58" s="154"/>
      <c r="Z58" s="154"/>
      <c r="AA58" s="154"/>
      <c r="AB58" s="154"/>
      <c r="AC58" s="154"/>
      <c r="AD58" s="154"/>
      <c r="AE58" s="153"/>
      <c r="AF58" s="153"/>
      <c r="AG58" s="153"/>
      <c r="AH58" s="153"/>
      <c r="AI58" s="153"/>
      <c r="AJ58" s="153"/>
      <c r="AK58" s="153"/>
      <c r="AL58" s="153"/>
      <c r="AM58" s="153"/>
      <c r="AN58" s="153"/>
    </row>
    <row r="59" s="105" customFormat="1" ht="30" customHeight="1" spans="1:40">
      <c r="A59" s="135" t="s">
        <v>50</v>
      </c>
      <c r="B59" s="134" t="s">
        <v>316</v>
      </c>
      <c r="C59" s="134"/>
      <c r="D59" s="134"/>
      <c r="E59" s="134"/>
      <c r="F59" s="134"/>
      <c r="G59" s="134"/>
      <c r="H59" s="134"/>
      <c r="I59" s="134"/>
      <c r="J59" s="134"/>
      <c r="K59" s="153"/>
      <c r="L59" s="153"/>
      <c r="M59" s="153"/>
      <c r="N59" s="153">
        <f>N60+N62+N63+N64+N65</f>
        <v>1055</v>
      </c>
      <c r="O59" s="154">
        <f t="shared" ref="O59:AE59" si="18">O60+O62+O63+O64+O65</f>
        <v>1055</v>
      </c>
      <c r="P59" s="154">
        <f t="shared" si="18"/>
        <v>1055</v>
      </c>
      <c r="Q59" s="154">
        <f t="shared" si="18"/>
        <v>0</v>
      </c>
      <c r="R59" s="154">
        <f t="shared" si="18"/>
        <v>0</v>
      </c>
      <c r="S59" s="154">
        <f t="shared" si="18"/>
        <v>0</v>
      </c>
      <c r="T59" s="154">
        <f t="shared" si="18"/>
        <v>0</v>
      </c>
      <c r="U59" s="154">
        <f t="shared" si="18"/>
        <v>0</v>
      </c>
      <c r="V59" s="154">
        <f t="shared" si="18"/>
        <v>0</v>
      </c>
      <c r="W59" s="154">
        <f t="shared" si="18"/>
        <v>0</v>
      </c>
      <c r="X59" s="154">
        <f t="shared" si="18"/>
        <v>0</v>
      </c>
      <c r="Y59" s="154">
        <f t="shared" si="18"/>
        <v>0</v>
      </c>
      <c r="Z59" s="154">
        <f t="shared" si="18"/>
        <v>0</v>
      </c>
      <c r="AA59" s="154">
        <f t="shared" si="18"/>
        <v>0</v>
      </c>
      <c r="AB59" s="154">
        <f t="shared" si="18"/>
        <v>0</v>
      </c>
      <c r="AC59" s="154">
        <f t="shared" si="18"/>
        <v>0</v>
      </c>
      <c r="AD59" s="154">
        <f t="shared" si="18"/>
        <v>0</v>
      </c>
      <c r="AE59" s="153"/>
      <c r="AF59" s="153"/>
      <c r="AG59" s="153"/>
      <c r="AH59" s="153"/>
      <c r="AI59" s="153"/>
      <c r="AJ59" s="153"/>
      <c r="AK59" s="153"/>
      <c r="AL59" s="153"/>
      <c r="AM59" s="153"/>
      <c r="AN59" s="153"/>
    </row>
    <row r="60" s="105" customFormat="1" ht="30" customHeight="1" spans="1:40">
      <c r="A60" s="135" t="s">
        <v>52</v>
      </c>
      <c r="B60" s="134" t="s">
        <v>317</v>
      </c>
      <c r="C60" s="134"/>
      <c r="D60" s="134"/>
      <c r="E60" s="134"/>
      <c r="F60" s="134"/>
      <c r="G60" s="134"/>
      <c r="H60" s="134"/>
      <c r="I60" s="134"/>
      <c r="J60" s="134"/>
      <c r="K60" s="153">
        <f>SUM(K61)</f>
        <v>6065</v>
      </c>
      <c r="L60" s="153">
        <f>SUM(L61)</f>
        <v>6065</v>
      </c>
      <c r="M60" s="153">
        <f>SUM(M61)</f>
        <v>24266</v>
      </c>
      <c r="N60" s="153">
        <f>SUM(N61)</f>
        <v>1055</v>
      </c>
      <c r="O60" s="154">
        <f t="shared" ref="O60:AE60" si="19">SUM(O61)</f>
        <v>1055</v>
      </c>
      <c r="P60" s="154">
        <f t="shared" si="19"/>
        <v>1055</v>
      </c>
      <c r="Q60" s="154">
        <f t="shared" si="19"/>
        <v>0</v>
      </c>
      <c r="R60" s="154">
        <f t="shared" si="19"/>
        <v>0</v>
      </c>
      <c r="S60" s="154">
        <f t="shared" si="19"/>
        <v>0</v>
      </c>
      <c r="T60" s="154">
        <f t="shared" si="19"/>
        <v>0</v>
      </c>
      <c r="U60" s="154">
        <f t="shared" si="19"/>
        <v>0</v>
      </c>
      <c r="V60" s="154">
        <f t="shared" si="19"/>
        <v>0</v>
      </c>
      <c r="W60" s="154">
        <f t="shared" si="19"/>
        <v>0</v>
      </c>
      <c r="X60" s="154">
        <f t="shared" si="19"/>
        <v>0</v>
      </c>
      <c r="Y60" s="154">
        <f t="shared" si="19"/>
        <v>0</v>
      </c>
      <c r="Z60" s="154">
        <f t="shared" si="19"/>
        <v>0</v>
      </c>
      <c r="AA60" s="154">
        <f t="shared" si="19"/>
        <v>0</v>
      </c>
      <c r="AB60" s="154">
        <f t="shared" si="19"/>
        <v>0</v>
      </c>
      <c r="AC60" s="154">
        <f t="shared" si="19"/>
        <v>0</v>
      </c>
      <c r="AD60" s="154">
        <f t="shared" si="19"/>
        <v>0</v>
      </c>
      <c r="AE60" s="153"/>
      <c r="AF60" s="153"/>
      <c r="AG60" s="153"/>
      <c r="AH60" s="153"/>
      <c r="AI60" s="153"/>
      <c r="AJ60" s="153"/>
      <c r="AK60" s="153"/>
      <c r="AL60" s="153"/>
      <c r="AM60" s="153"/>
      <c r="AN60" s="153"/>
    </row>
    <row r="61" s="111" customFormat="1" ht="122" customHeight="1" spans="1:40">
      <c r="A61" s="136">
        <f>SUBTOTAL(103,$D$10:D61)</f>
        <v>31</v>
      </c>
      <c r="B61" s="137" t="s">
        <v>318</v>
      </c>
      <c r="C61" s="137" t="s">
        <v>55</v>
      </c>
      <c r="D61" s="137" t="s">
        <v>319</v>
      </c>
      <c r="E61" s="137" t="s">
        <v>316</v>
      </c>
      <c r="F61" s="137" t="s">
        <v>317</v>
      </c>
      <c r="G61" s="138" t="s">
        <v>57</v>
      </c>
      <c r="H61" s="138" t="s">
        <v>320</v>
      </c>
      <c r="I61" s="137" t="s">
        <v>321</v>
      </c>
      <c r="J61" s="137" t="s">
        <v>322</v>
      </c>
      <c r="K61" s="146">
        <v>6065</v>
      </c>
      <c r="L61" s="146">
        <v>6065</v>
      </c>
      <c r="M61" s="146">
        <v>24266</v>
      </c>
      <c r="N61" s="147">
        <v>1055</v>
      </c>
      <c r="O61" s="146">
        <f>P61+Q61+R61+S61+T61+U61+V61+W61</f>
        <v>1055</v>
      </c>
      <c r="P61" s="146">
        <v>1055</v>
      </c>
      <c r="Q61" s="146"/>
      <c r="R61" s="146"/>
      <c r="S61" s="146"/>
      <c r="T61" s="146"/>
      <c r="U61" s="146"/>
      <c r="V61" s="146"/>
      <c r="W61" s="146"/>
      <c r="X61" s="146"/>
      <c r="Y61" s="146"/>
      <c r="Z61" s="146"/>
      <c r="AA61" s="146"/>
      <c r="AB61" s="146"/>
      <c r="AC61" s="146"/>
      <c r="AD61" s="146"/>
      <c r="AE61" s="158" t="s">
        <v>323</v>
      </c>
      <c r="AF61" s="158" t="s">
        <v>324</v>
      </c>
      <c r="AG61" s="158" t="s">
        <v>323</v>
      </c>
      <c r="AH61" s="158" t="s">
        <v>324</v>
      </c>
      <c r="AI61" s="158" t="s">
        <v>173</v>
      </c>
      <c r="AJ61" s="137" t="s">
        <v>325</v>
      </c>
      <c r="AK61" s="183" t="s">
        <v>326</v>
      </c>
      <c r="AL61" s="172" t="s">
        <v>68</v>
      </c>
      <c r="AM61" s="172" t="s">
        <v>69</v>
      </c>
      <c r="AN61" s="172"/>
    </row>
    <row r="62" s="105" customFormat="1" ht="30" customHeight="1" spans="1:40">
      <c r="A62" s="135" t="s">
        <v>52</v>
      </c>
      <c r="B62" s="134" t="s">
        <v>327</v>
      </c>
      <c r="C62" s="134"/>
      <c r="D62" s="134"/>
      <c r="E62" s="134"/>
      <c r="F62" s="134"/>
      <c r="G62" s="134"/>
      <c r="H62" s="134"/>
      <c r="I62" s="134"/>
      <c r="J62" s="134"/>
      <c r="K62" s="153"/>
      <c r="L62" s="153"/>
      <c r="M62" s="153"/>
      <c r="N62" s="153"/>
      <c r="O62" s="154"/>
      <c r="P62" s="154"/>
      <c r="Q62" s="154"/>
      <c r="R62" s="154"/>
      <c r="S62" s="154"/>
      <c r="T62" s="154"/>
      <c r="U62" s="154"/>
      <c r="V62" s="154"/>
      <c r="W62" s="154"/>
      <c r="X62" s="154"/>
      <c r="Y62" s="154"/>
      <c r="Z62" s="154"/>
      <c r="AA62" s="154"/>
      <c r="AB62" s="154"/>
      <c r="AC62" s="154"/>
      <c r="AD62" s="154"/>
      <c r="AE62" s="153"/>
      <c r="AF62" s="153"/>
      <c r="AG62" s="153"/>
      <c r="AH62" s="153"/>
      <c r="AI62" s="153"/>
      <c r="AJ62" s="153"/>
      <c r="AK62" s="153"/>
      <c r="AL62" s="153"/>
      <c r="AM62" s="153"/>
      <c r="AN62" s="153"/>
    </row>
    <row r="63" s="105" customFormat="1" ht="30" customHeight="1" spans="1:40">
      <c r="A63" s="135" t="s">
        <v>52</v>
      </c>
      <c r="B63" s="134" t="s">
        <v>328</v>
      </c>
      <c r="C63" s="134"/>
      <c r="D63" s="134"/>
      <c r="E63" s="134"/>
      <c r="F63" s="134"/>
      <c r="G63" s="134"/>
      <c r="H63" s="134"/>
      <c r="I63" s="134"/>
      <c r="J63" s="134"/>
      <c r="K63" s="153"/>
      <c r="L63" s="153"/>
      <c r="M63" s="153"/>
      <c r="N63" s="153"/>
      <c r="O63" s="154"/>
      <c r="P63" s="154"/>
      <c r="Q63" s="154"/>
      <c r="R63" s="154"/>
      <c r="S63" s="154"/>
      <c r="T63" s="154"/>
      <c r="U63" s="154"/>
      <c r="V63" s="154"/>
      <c r="W63" s="154"/>
      <c r="X63" s="154"/>
      <c r="Y63" s="154"/>
      <c r="Z63" s="154"/>
      <c r="AA63" s="154"/>
      <c r="AB63" s="154"/>
      <c r="AC63" s="154"/>
      <c r="AD63" s="154"/>
      <c r="AE63" s="153"/>
      <c r="AF63" s="153"/>
      <c r="AG63" s="153"/>
      <c r="AH63" s="153"/>
      <c r="AI63" s="153"/>
      <c r="AJ63" s="153"/>
      <c r="AK63" s="153"/>
      <c r="AL63" s="153"/>
      <c r="AM63" s="153"/>
      <c r="AN63" s="153"/>
    </row>
    <row r="64" s="105" customFormat="1" ht="30" customHeight="1" spans="1:40">
      <c r="A64" s="135" t="s">
        <v>52</v>
      </c>
      <c r="B64" s="134" t="s">
        <v>329</v>
      </c>
      <c r="C64" s="134"/>
      <c r="D64" s="134"/>
      <c r="E64" s="134"/>
      <c r="F64" s="134"/>
      <c r="G64" s="134"/>
      <c r="H64" s="134"/>
      <c r="I64" s="134"/>
      <c r="J64" s="134"/>
      <c r="K64" s="153"/>
      <c r="L64" s="153"/>
      <c r="M64" s="153"/>
      <c r="N64" s="153"/>
      <c r="O64" s="154"/>
      <c r="P64" s="154"/>
      <c r="Q64" s="154"/>
      <c r="R64" s="154"/>
      <c r="S64" s="154"/>
      <c r="T64" s="154"/>
      <c r="U64" s="154"/>
      <c r="V64" s="154"/>
      <c r="W64" s="154"/>
      <c r="X64" s="154"/>
      <c r="Y64" s="154"/>
      <c r="Z64" s="154"/>
      <c r="AA64" s="154"/>
      <c r="AB64" s="154"/>
      <c r="AC64" s="154"/>
      <c r="AD64" s="154"/>
      <c r="AE64" s="153"/>
      <c r="AF64" s="153"/>
      <c r="AG64" s="153"/>
      <c r="AH64" s="153"/>
      <c r="AI64" s="153"/>
      <c r="AJ64" s="153"/>
      <c r="AK64" s="153"/>
      <c r="AL64" s="153"/>
      <c r="AM64" s="153"/>
      <c r="AN64" s="153"/>
    </row>
    <row r="65" s="105" customFormat="1" ht="30" customHeight="1" spans="1:40">
      <c r="A65" s="135" t="s">
        <v>52</v>
      </c>
      <c r="B65" s="134" t="s">
        <v>330</v>
      </c>
      <c r="C65" s="134"/>
      <c r="D65" s="134"/>
      <c r="E65" s="134"/>
      <c r="F65" s="134"/>
      <c r="G65" s="134"/>
      <c r="H65" s="134"/>
      <c r="I65" s="134"/>
      <c r="J65" s="134"/>
      <c r="K65" s="153"/>
      <c r="L65" s="153"/>
      <c r="M65" s="153"/>
      <c r="N65" s="153"/>
      <c r="O65" s="154"/>
      <c r="P65" s="154"/>
      <c r="Q65" s="154"/>
      <c r="R65" s="154"/>
      <c r="S65" s="154"/>
      <c r="T65" s="154"/>
      <c r="U65" s="154"/>
      <c r="V65" s="154"/>
      <c r="W65" s="154"/>
      <c r="X65" s="154"/>
      <c r="Y65" s="154"/>
      <c r="Z65" s="154"/>
      <c r="AA65" s="154"/>
      <c r="AB65" s="154"/>
      <c r="AC65" s="154"/>
      <c r="AD65" s="154"/>
      <c r="AE65" s="153"/>
      <c r="AF65" s="153"/>
      <c r="AG65" s="153"/>
      <c r="AH65" s="153"/>
      <c r="AI65" s="153"/>
      <c r="AJ65" s="153"/>
      <c r="AK65" s="153"/>
      <c r="AL65" s="153"/>
      <c r="AM65" s="153"/>
      <c r="AN65" s="153"/>
    </row>
    <row r="66" s="105" customFormat="1" ht="30" customHeight="1" spans="1:40">
      <c r="A66" s="133" t="s">
        <v>48</v>
      </c>
      <c r="B66" s="134" t="s">
        <v>331</v>
      </c>
      <c r="C66" s="134"/>
      <c r="D66" s="134"/>
      <c r="E66" s="134"/>
      <c r="F66" s="134"/>
      <c r="G66" s="134"/>
      <c r="H66" s="134"/>
      <c r="I66" s="134"/>
      <c r="J66" s="134"/>
      <c r="K66" s="153"/>
      <c r="L66" s="153"/>
      <c r="M66" s="153"/>
      <c r="N66" s="153">
        <f>N67+N70+N74+N77+N81</f>
        <v>1200</v>
      </c>
      <c r="O66" s="154">
        <f t="shared" ref="O66:AE66" si="20">O67+O70+O74+O77+O81</f>
        <v>0</v>
      </c>
      <c r="P66" s="154">
        <f t="shared" si="20"/>
        <v>0</v>
      </c>
      <c r="Q66" s="154">
        <f t="shared" si="20"/>
        <v>0</v>
      </c>
      <c r="R66" s="154">
        <f t="shared" si="20"/>
        <v>0</v>
      </c>
      <c r="S66" s="154">
        <f t="shared" si="20"/>
        <v>0</v>
      </c>
      <c r="T66" s="154">
        <f t="shared" si="20"/>
        <v>0</v>
      </c>
      <c r="U66" s="154">
        <f t="shared" si="20"/>
        <v>0</v>
      </c>
      <c r="V66" s="154">
        <f t="shared" si="20"/>
        <v>0</v>
      </c>
      <c r="W66" s="154">
        <f t="shared" si="20"/>
        <v>0</v>
      </c>
      <c r="X66" s="154">
        <f t="shared" si="20"/>
        <v>1200</v>
      </c>
      <c r="Y66" s="154">
        <f t="shared" si="20"/>
        <v>0</v>
      </c>
      <c r="Z66" s="154">
        <f t="shared" si="20"/>
        <v>0</v>
      </c>
      <c r="AA66" s="154">
        <f t="shared" si="20"/>
        <v>0</v>
      </c>
      <c r="AB66" s="154">
        <f t="shared" si="20"/>
        <v>0</v>
      </c>
      <c r="AC66" s="154">
        <f t="shared" si="20"/>
        <v>0</v>
      </c>
      <c r="AD66" s="154">
        <f t="shared" si="20"/>
        <v>0</v>
      </c>
      <c r="AE66" s="153"/>
      <c r="AF66" s="153"/>
      <c r="AG66" s="153"/>
      <c r="AH66" s="153"/>
      <c r="AI66" s="153"/>
      <c r="AJ66" s="153"/>
      <c r="AK66" s="153"/>
      <c r="AL66" s="153"/>
      <c r="AM66" s="153"/>
      <c r="AN66" s="153"/>
    </row>
    <row r="67" s="105" customFormat="1" ht="30" customHeight="1" spans="1:40">
      <c r="A67" s="133" t="s">
        <v>50</v>
      </c>
      <c r="B67" s="134" t="s">
        <v>332</v>
      </c>
      <c r="C67" s="134"/>
      <c r="D67" s="134"/>
      <c r="E67" s="134"/>
      <c r="F67" s="134"/>
      <c r="G67" s="134"/>
      <c r="H67" s="134"/>
      <c r="I67" s="134"/>
      <c r="J67" s="134"/>
      <c r="K67" s="153"/>
      <c r="L67" s="153"/>
      <c r="M67" s="153"/>
      <c r="N67" s="153">
        <f>N68+N69</f>
        <v>0</v>
      </c>
      <c r="O67" s="154">
        <f t="shared" ref="O67:AE67" si="21">O68+O69</f>
        <v>0</v>
      </c>
      <c r="P67" s="154">
        <f t="shared" si="21"/>
        <v>0</v>
      </c>
      <c r="Q67" s="154">
        <f t="shared" si="21"/>
        <v>0</v>
      </c>
      <c r="R67" s="154">
        <f t="shared" si="21"/>
        <v>0</v>
      </c>
      <c r="S67" s="154">
        <f t="shared" si="21"/>
        <v>0</v>
      </c>
      <c r="T67" s="154">
        <f t="shared" si="21"/>
        <v>0</v>
      </c>
      <c r="U67" s="154">
        <f t="shared" si="21"/>
        <v>0</v>
      </c>
      <c r="V67" s="154">
        <f t="shared" si="21"/>
        <v>0</v>
      </c>
      <c r="W67" s="154">
        <f t="shared" si="21"/>
        <v>0</v>
      </c>
      <c r="X67" s="154">
        <f t="shared" si="21"/>
        <v>0</v>
      </c>
      <c r="Y67" s="154">
        <f t="shared" si="21"/>
        <v>0</v>
      </c>
      <c r="Z67" s="154">
        <f t="shared" si="21"/>
        <v>0</v>
      </c>
      <c r="AA67" s="154">
        <f t="shared" si="21"/>
        <v>0</v>
      </c>
      <c r="AB67" s="154">
        <f t="shared" si="21"/>
        <v>0</v>
      </c>
      <c r="AC67" s="154">
        <f t="shared" si="21"/>
        <v>0</v>
      </c>
      <c r="AD67" s="154">
        <f t="shared" si="21"/>
        <v>0</v>
      </c>
      <c r="AE67" s="153"/>
      <c r="AF67" s="153"/>
      <c r="AG67" s="153"/>
      <c r="AH67" s="153"/>
      <c r="AI67" s="153"/>
      <c r="AJ67" s="153"/>
      <c r="AK67" s="153"/>
      <c r="AL67" s="153"/>
      <c r="AM67" s="153"/>
      <c r="AN67" s="153"/>
    </row>
    <row r="68" s="105" customFormat="1" ht="30" customHeight="1" spans="1:40">
      <c r="A68" s="135" t="s">
        <v>52</v>
      </c>
      <c r="B68" s="134" t="s">
        <v>333</v>
      </c>
      <c r="C68" s="134"/>
      <c r="D68" s="134"/>
      <c r="E68" s="134"/>
      <c r="F68" s="134"/>
      <c r="G68" s="134"/>
      <c r="H68" s="134"/>
      <c r="I68" s="134"/>
      <c r="J68" s="134"/>
      <c r="K68" s="153"/>
      <c r="L68" s="153"/>
      <c r="M68" s="153"/>
      <c r="N68" s="153"/>
      <c r="O68" s="154"/>
      <c r="P68" s="154"/>
      <c r="Q68" s="154"/>
      <c r="R68" s="154"/>
      <c r="S68" s="154"/>
      <c r="T68" s="154"/>
      <c r="U68" s="154"/>
      <c r="V68" s="154"/>
      <c r="W68" s="154"/>
      <c r="X68" s="154"/>
      <c r="Y68" s="154"/>
      <c r="Z68" s="154"/>
      <c r="AA68" s="154"/>
      <c r="AB68" s="154"/>
      <c r="AC68" s="154"/>
      <c r="AD68" s="154"/>
      <c r="AE68" s="153"/>
      <c r="AF68" s="153"/>
      <c r="AG68" s="153"/>
      <c r="AH68" s="153"/>
      <c r="AI68" s="153"/>
      <c r="AJ68" s="153"/>
      <c r="AK68" s="153"/>
      <c r="AL68" s="153"/>
      <c r="AM68" s="153"/>
      <c r="AN68" s="153"/>
    </row>
    <row r="69" s="105" customFormat="1" ht="30" customHeight="1" spans="1:40">
      <c r="A69" s="135" t="s">
        <v>52</v>
      </c>
      <c r="B69" s="134" t="s">
        <v>334</v>
      </c>
      <c r="C69" s="134"/>
      <c r="D69" s="134"/>
      <c r="E69" s="134"/>
      <c r="F69" s="134"/>
      <c r="G69" s="134"/>
      <c r="H69" s="134"/>
      <c r="I69" s="134"/>
      <c r="J69" s="134"/>
      <c r="K69" s="153"/>
      <c r="L69" s="153"/>
      <c r="M69" s="153"/>
      <c r="N69" s="153"/>
      <c r="O69" s="154"/>
      <c r="P69" s="154"/>
      <c r="Q69" s="154"/>
      <c r="R69" s="154"/>
      <c r="S69" s="154"/>
      <c r="T69" s="154"/>
      <c r="U69" s="154"/>
      <c r="V69" s="154"/>
      <c r="W69" s="154"/>
      <c r="X69" s="154"/>
      <c r="Y69" s="154"/>
      <c r="Z69" s="154"/>
      <c r="AA69" s="154"/>
      <c r="AB69" s="154"/>
      <c r="AC69" s="154"/>
      <c r="AD69" s="154"/>
      <c r="AE69" s="153"/>
      <c r="AF69" s="153"/>
      <c r="AG69" s="153"/>
      <c r="AH69" s="153"/>
      <c r="AI69" s="153"/>
      <c r="AJ69" s="153"/>
      <c r="AK69" s="153"/>
      <c r="AL69" s="153"/>
      <c r="AM69" s="153"/>
      <c r="AN69" s="153"/>
    </row>
    <row r="70" s="105" customFormat="1" ht="30" customHeight="1" spans="1:40">
      <c r="A70" s="135" t="s">
        <v>50</v>
      </c>
      <c r="B70" s="134" t="s">
        <v>335</v>
      </c>
      <c r="C70" s="134"/>
      <c r="D70" s="134"/>
      <c r="E70" s="134"/>
      <c r="F70" s="134"/>
      <c r="G70" s="134"/>
      <c r="H70" s="134"/>
      <c r="I70" s="134"/>
      <c r="J70" s="134"/>
      <c r="K70" s="153"/>
      <c r="L70" s="153"/>
      <c r="M70" s="153"/>
      <c r="N70" s="153">
        <f>N71+N72+N73</f>
        <v>0</v>
      </c>
      <c r="O70" s="154">
        <f t="shared" ref="O70:AE70" si="22">O71+O72+O73</f>
        <v>0</v>
      </c>
      <c r="P70" s="154">
        <f t="shared" si="22"/>
        <v>0</v>
      </c>
      <c r="Q70" s="154">
        <f t="shared" si="22"/>
        <v>0</v>
      </c>
      <c r="R70" s="154">
        <f t="shared" si="22"/>
        <v>0</v>
      </c>
      <c r="S70" s="154">
        <f t="shared" si="22"/>
        <v>0</v>
      </c>
      <c r="T70" s="154">
        <f t="shared" si="22"/>
        <v>0</v>
      </c>
      <c r="U70" s="154">
        <f t="shared" si="22"/>
        <v>0</v>
      </c>
      <c r="V70" s="154">
        <f t="shared" si="22"/>
        <v>0</v>
      </c>
      <c r="W70" s="154">
        <f t="shared" si="22"/>
        <v>0</v>
      </c>
      <c r="X70" s="154">
        <f t="shared" si="22"/>
        <v>0</v>
      </c>
      <c r="Y70" s="154">
        <f t="shared" si="22"/>
        <v>0</v>
      </c>
      <c r="Z70" s="154">
        <f t="shared" si="22"/>
        <v>0</v>
      </c>
      <c r="AA70" s="154">
        <f t="shared" si="22"/>
        <v>0</v>
      </c>
      <c r="AB70" s="154">
        <f t="shared" si="22"/>
        <v>0</v>
      </c>
      <c r="AC70" s="154">
        <f t="shared" si="22"/>
        <v>0</v>
      </c>
      <c r="AD70" s="154">
        <f t="shared" si="22"/>
        <v>0</v>
      </c>
      <c r="AE70" s="153"/>
      <c r="AF70" s="153"/>
      <c r="AG70" s="153"/>
      <c r="AH70" s="153"/>
      <c r="AI70" s="153"/>
      <c r="AJ70" s="153"/>
      <c r="AK70" s="153"/>
      <c r="AL70" s="153"/>
      <c r="AM70" s="153"/>
      <c r="AN70" s="153"/>
    </row>
    <row r="71" s="105" customFormat="1" ht="30" customHeight="1" spans="1:40">
      <c r="A71" s="135" t="s">
        <v>52</v>
      </c>
      <c r="B71" s="134" t="s">
        <v>336</v>
      </c>
      <c r="C71" s="134"/>
      <c r="D71" s="134"/>
      <c r="E71" s="134"/>
      <c r="F71" s="134"/>
      <c r="G71" s="134"/>
      <c r="H71" s="134"/>
      <c r="I71" s="134"/>
      <c r="J71" s="134"/>
      <c r="K71" s="153"/>
      <c r="L71" s="153"/>
      <c r="M71" s="153"/>
      <c r="N71" s="153"/>
      <c r="O71" s="154"/>
      <c r="P71" s="154"/>
      <c r="Q71" s="154"/>
      <c r="R71" s="154"/>
      <c r="S71" s="154"/>
      <c r="T71" s="154"/>
      <c r="U71" s="154"/>
      <c r="V71" s="154"/>
      <c r="W71" s="154"/>
      <c r="X71" s="154"/>
      <c r="Y71" s="154"/>
      <c r="Z71" s="154"/>
      <c r="AA71" s="154"/>
      <c r="AB71" s="154"/>
      <c r="AC71" s="154"/>
      <c r="AD71" s="154"/>
      <c r="AE71" s="153"/>
      <c r="AF71" s="153"/>
      <c r="AG71" s="153"/>
      <c r="AH71" s="153"/>
      <c r="AI71" s="153"/>
      <c r="AJ71" s="153"/>
      <c r="AK71" s="153"/>
      <c r="AL71" s="153"/>
      <c r="AM71" s="153"/>
      <c r="AN71" s="153"/>
    </row>
    <row r="72" s="105" customFormat="1" ht="30" customHeight="1" spans="1:40">
      <c r="A72" s="135" t="s">
        <v>52</v>
      </c>
      <c r="B72" s="134" t="s">
        <v>337</v>
      </c>
      <c r="C72" s="134"/>
      <c r="D72" s="134"/>
      <c r="E72" s="134"/>
      <c r="F72" s="134"/>
      <c r="G72" s="134"/>
      <c r="H72" s="134"/>
      <c r="I72" s="134"/>
      <c r="J72" s="134"/>
      <c r="K72" s="153"/>
      <c r="L72" s="153"/>
      <c r="M72" s="153"/>
      <c r="N72" s="153"/>
      <c r="O72" s="154"/>
      <c r="P72" s="154"/>
      <c r="Q72" s="154"/>
      <c r="R72" s="154"/>
      <c r="S72" s="154"/>
      <c r="T72" s="154"/>
      <c r="U72" s="154"/>
      <c r="V72" s="154"/>
      <c r="W72" s="154"/>
      <c r="X72" s="154"/>
      <c r="Y72" s="154"/>
      <c r="Z72" s="154"/>
      <c r="AA72" s="154"/>
      <c r="AB72" s="154"/>
      <c r="AC72" s="154"/>
      <c r="AD72" s="154"/>
      <c r="AE72" s="153"/>
      <c r="AF72" s="153"/>
      <c r="AG72" s="153"/>
      <c r="AH72" s="153"/>
      <c r="AI72" s="153"/>
      <c r="AJ72" s="153"/>
      <c r="AK72" s="153"/>
      <c r="AL72" s="153"/>
      <c r="AM72" s="153"/>
      <c r="AN72" s="153"/>
    </row>
    <row r="73" s="105" customFormat="1" ht="30" customHeight="1" spans="1:40">
      <c r="A73" s="135" t="s">
        <v>52</v>
      </c>
      <c r="B73" s="134" t="s">
        <v>338</v>
      </c>
      <c r="C73" s="134"/>
      <c r="D73" s="134"/>
      <c r="E73" s="134"/>
      <c r="F73" s="134"/>
      <c r="G73" s="134"/>
      <c r="H73" s="134"/>
      <c r="I73" s="134"/>
      <c r="J73" s="134"/>
      <c r="K73" s="153"/>
      <c r="L73" s="153"/>
      <c r="M73" s="153"/>
      <c r="N73" s="153"/>
      <c r="O73" s="154"/>
      <c r="P73" s="154"/>
      <c r="Q73" s="154"/>
      <c r="R73" s="154"/>
      <c r="S73" s="154"/>
      <c r="T73" s="154"/>
      <c r="U73" s="154"/>
      <c r="V73" s="154"/>
      <c r="W73" s="154"/>
      <c r="X73" s="154"/>
      <c r="Y73" s="154"/>
      <c r="Z73" s="154"/>
      <c r="AA73" s="154"/>
      <c r="AB73" s="154"/>
      <c r="AC73" s="154"/>
      <c r="AD73" s="154"/>
      <c r="AE73" s="153"/>
      <c r="AF73" s="153"/>
      <c r="AG73" s="153"/>
      <c r="AH73" s="153"/>
      <c r="AI73" s="153"/>
      <c r="AJ73" s="153"/>
      <c r="AK73" s="153"/>
      <c r="AL73" s="153"/>
      <c r="AM73" s="153"/>
      <c r="AN73" s="153"/>
    </row>
    <row r="74" s="105" customFormat="1" ht="30" customHeight="1" spans="1:40">
      <c r="A74" s="135" t="s">
        <v>50</v>
      </c>
      <c r="B74" s="134" t="s">
        <v>339</v>
      </c>
      <c r="C74" s="134"/>
      <c r="D74" s="134"/>
      <c r="E74" s="134"/>
      <c r="F74" s="134"/>
      <c r="G74" s="134"/>
      <c r="H74" s="134"/>
      <c r="I74" s="134"/>
      <c r="J74" s="134"/>
      <c r="K74" s="153"/>
      <c r="L74" s="153"/>
      <c r="M74" s="153"/>
      <c r="N74" s="153">
        <f>N75+N76</f>
        <v>0</v>
      </c>
      <c r="O74" s="154">
        <f t="shared" ref="O74:AE74" si="23">O75+O76</f>
        <v>0</v>
      </c>
      <c r="P74" s="154">
        <f t="shared" si="23"/>
        <v>0</v>
      </c>
      <c r="Q74" s="154">
        <f t="shared" si="23"/>
        <v>0</v>
      </c>
      <c r="R74" s="154">
        <f t="shared" si="23"/>
        <v>0</v>
      </c>
      <c r="S74" s="154">
        <f t="shared" si="23"/>
        <v>0</v>
      </c>
      <c r="T74" s="154">
        <f t="shared" si="23"/>
        <v>0</v>
      </c>
      <c r="U74" s="154">
        <f t="shared" si="23"/>
        <v>0</v>
      </c>
      <c r="V74" s="154">
        <f t="shared" si="23"/>
        <v>0</v>
      </c>
      <c r="W74" s="154">
        <f t="shared" si="23"/>
        <v>0</v>
      </c>
      <c r="X74" s="154">
        <f t="shared" si="23"/>
        <v>0</v>
      </c>
      <c r="Y74" s="154">
        <f t="shared" si="23"/>
        <v>0</v>
      </c>
      <c r="Z74" s="154">
        <f t="shared" si="23"/>
        <v>0</v>
      </c>
      <c r="AA74" s="154">
        <f t="shared" si="23"/>
        <v>0</v>
      </c>
      <c r="AB74" s="154">
        <f t="shared" si="23"/>
        <v>0</v>
      </c>
      <c r="AC74" s="154">
        <f t="shared" si="23"/>
        <v>0</v>
      </c>
      <c r="AD74" s="154">
        <f t="shared" si="23"/>
        <v>0</v>
      </c>
      <c r="AE74" s="153"/>
      <c r="AF74" s="153"/>
      <c r="AG74" s="153"/>
      <c r="AH74" s="153"/>
      <c r="AI74" s="153"/>
      <c r="AJ74" s="153"/>
      <c r="AK74" s="153"/>
      <c r="AL74" s="153"/>
      <c r="AM74" s="153"/>
      <c r="AN74" s="153"/>
    </row>
    <row r="75" s="105" customFormat="1" ht="30" customHeight="1" spans="1:40">
      <c r="A75" s="135" t="s">
        <v>52</v>
      </c>
      <c r="B75" s="134" t="s">
        <v>340</v>
      </c>
      <c r="C75" s="134"/>
      <c r="D75" s="134"/>
      <c r="E75" s="134"/>
      <c r="F75" s="134"/>
      <c r="G75" s="134"/>
      <c r="H75" s="134"/>
      <c r="I75" s="134"/>
      <c r="J75" s="134"/>
      <c r="K75" s="153"/>
      <c r="L75" s="153"/>
      <c r="M75" s="153"/>
      <c r="N75" s="153"/>
      <c r="O75" s="154"/>
      <c r="P75" s="154"/>
      <c r="Q75" s="154"/>
      <c r="R75" s="154"/>
      <c r="S75" s="154"/>
      <c r="T75" s="154"/>
      <c r="U75" s="154"/>
      <c r="V75" s="154"/>
      <c r="W75" s="154"/>
      <c r="X75" s="154"/>
      <c r="Y75" s="154"/>
      <c r="Z75" s="154"/>
      <c r="AA75" s="154"/>
      <c r="AB75" s="154"/>
      <c r="AC75" s="154"/>
      <c r="AD75" s="154"/>
      <c r="AE75" s="153"/>
      <c r="AF75" s="153"/>
      <c r="AG75" s="153"/>
      <c r="AH75" s="153"/>
      <c r="AI75" s="153"/>
      <c r="AJ75" s="153"/>
      <c r="AK75" s="153"/>
      <c r="AL75" s="153"/>
      <c r="AM75" s="153"/>
      <c r="AN75" s="153"/>
    </row>
    <row r="76" s="105" customFormat="1" ht="30" customHeight="1" spans="1:40">
      <c r="A76" s="135" t="s">
        <v>52</v>
      </c>
      <c r="B76" s="134" t="s">
        <v>341</v>
      </c>
      <c r="C76" s="134"/>
      <c r="D76" s="134"/>
      <c r="E76" s="134"/>
      <c r="F76" s="134"/>
      <c r="G76" s="134"/>
      <c r="H76" s="134"/>
      <c r="I76" s="134"/>
      <c r="J76" s="134"/>
      <c r="K76" s="153"/>
      <c r="L76" s="153"/>
      <c r="M76" s="153"/>
      <c r="N76" s="153"/>
      <c r="O76" s="154"/>
      <c r="P76" s="154"/>
      <c r="Q76" s="154"/>
      <c r="R76" s="154"/>
      <c r="S76" s="154"/>
      <c r="T76" s="154"/>
      <c r="U76" s="154"/>
      <c r="V76" s="154"/>
      <c r="W76" s="154"/>
      <c r="X76" s="154"/>
      <c r="Y76" s="154"/>
      <c r="Z76" s="154"/>
      <c r="AA76" s="154"/>
      <c r="AB76" s="154"/>
      <c r="AC76" s="154"/>
      <c r="AD76" s="154"/>
      <c r="AE76" s="153"/>
      <c r="AF76" s="153"/>
      <c r="AG76" s="153"/>
      <c r="AH76" s="153"/>
      <c r="AI76" s="153"/>
      <c r="AJ76" s="153"/>
      <c r="AK76" s="153"/>
      <c r="AL76" s="153"/>
      <c r="AM76" s="153"/>
      <c r="AN76" s="153"/>
    </row>
    <row r="77" s="105" customFormat="1" ht="30" customHeight="1" spans="1:40">
      <c r="A77" s="135" t="s">
        <v>50</v>
      </c>
      <c r="B77" s="134" t="s">
        <v>342</v>
      </c>
      <c r="C77" s="134"/>
      <c r="D77" s="134"/>
      <c r="E77" s="134"/>
      <c r="F77" s="134"/>
      <c r="G77" s="134"/>
      <c r="H77" s="134"/>
      <c r="I77" s="134"/>
      <c r="J77" s="134"/>
      <c r="K77" s="153"/>
      <c r="L77" s="153"/>
      <c r="M77" s="153"/>
      <c r="N77" s="153">
        <f>N78+N79+N80</f>
        <v>0</v>
      </c>
      <c r="O77" s="154">
        <f t="shared" ref="O77:AE77" si="24">O78+O79+O80</f>
        <v>0</v>
      </c>
      <c r="P77" s="154">
        <f t="shared" si="24"/>
        <v>0</v>
      </c>
      <c r="Q77" s="154">
        <f t="shared" si="24"/>
        <v>0</v>
      </c>
      <c r="R77" s="154">
        <f t="shared" si="24"/>
        <v>0</v>
      </c>
      <c r="S77" s="154">
        <f t="shared" si="24"/>
        <v>0</v>
      </c>
      <c r="T77" s="154">
        <f t="shared" si="24"/>
        <v>0</v>
      </c>
      <c r="U77" s="154">
        <f t="shared" si="24"/>
        <v>0</v>
      </c>
      <c r="V77" s="154">
        <f t="shared" si="24"/>
        <v>0</v>
      </c>
      <c r="W77" s="154">
        <f t="shared" si="24"/>
        <v>0</v>
      </c>
      <c r="X77" s="154">
        <f t="shared" si="24"/>
        <v>0</v>
      </c>
      <c r="Y77" s="154">
        <f t="shared" si="24"/>
        <v>0</v>
      </c>
      <c r="Z77" s="154">
        <f t="shared" si="24"/>
        <v>0</v>
      </c>
      <c r="AA77" s="154">
        <f t="shared" si="24"/>
        <v>0</v>
      </c>
      <c r="AB77" s="154">
        <f t="shared" si="24"/>
        <v>0</v>
      </c>
      <c r="AC77" s="154">
        <f t="shared" si="24"/>
        <v>0</v>
      </c>
      <c r="AD77" s="154">
        <f t="shared" si="24"/>
        <v>0</v>
      </c>
      <c r="AE77" s="153"/>
      <c r="AF77" s="153"/>
      <c r="AG77" s="153"/>
      <c r="AH77" s="153"/>
      <c r="AI77" s="153"/>
      <c r="AJ77" s="153"/>
      <c r="AK77" s="153"/>
      <c r="AL77" s="153"/>
      <c r="AM77" s="153"/>
      <c r="AN77" s="153"/>
    </row>
    <row r="78" s="105" customFormat="1" ht="30" customHeight="1" spans="1:40">
      <c r="A78" s="135" t="s">
        <v>52</v>
      </c>
      <c r="B78" s="134" t="s">
        <v>343</v>
      </c>
      <c r="C78" s="134"/>
      <c r="D78" s="134"/>
      <c r="E78" s="134"/>
      <c r="F78" s="134"/>
      <c r="G78" s="134"/>
      <c r="H78" s="134"/>
      <c r="I78" s="134"/>
      <c r="J78" s="134"/>
      <c r="K78" s="153"/>
      <c r="L78" s="153"/>
      <c r="M78" s="153"/>
      <c r="N78" s="153"/>
      <c r="O78" s="154"/>
      <c r="P78" s="154"/>
      <c r="Q78" s="154"/>
      <c r="R78" s="154"/>
      <c r="S78" s="154"/>
      <c r="T78" s="154"/>
      <c r="U78" s="154"/>
      <c r="V78" s="154"/>
      <c r="W78" s="154"/>
      <c r="X78" s="154"/>
      <c r="Y78" s="154"/>
      <c r="Z78" s="154"/>
      <c r="AA78" s="154"/>
      <c r="AB78" s="154"/>
      <c r="AC78" s="154"/>
      <c r="AD78" s="154"/>
      <c r="AE78" s="153"/>
      <c r="AF78" s="153"/>
      <c r="AG78" s="153"/>
      <c r="AH78" s="153"/>
      <c r="AI78" s="153"/>
      <c r="AJ78" s="153"/>
      <c r="AK78" s="153"/>
      <c r="AL78" s="153"/>
      <c r="AM78" s="153"/>
      <c r="AN78" s="153"/>
    </row>
    <row r="79" s="105" customFormat="1" ht="30" customHeight="1" spans="1:40">
      <c r="A79" s="135" t="s">
        <v>52</v>
      </c>
      <c r="B79" s="134" t="s">
        <v>344</v>
      </c>
      <c r="C79" s="134"/>
      <c r="D79" s="134"/>
      <c r="E79" s="134"/>
      <c r="F79" s="134"/>
      <c r="G79" s="134"/>
      <c r="H79" s="134"/>
      <c r="I79" s="134"/>
      <c r="J79" s="134"/>
      <c r="K79" s="153"/>
      <c r="L79" s="153"/>
      <c r="M79" s="153"/>
      <c r="N79" s="153"/>
      <c r="O79" s="154"/>
      <c r="P79" s="154"/>
      <c r="Q79" s="154"/>
      <c r="R79" s="154"/>
      <c r="S79" s="154"/>
      <c r="T79" s="154"/>
      <c r="U79" s="154"/>
      <c r="V79" s="154"/>
      <c r="W79" s="154"/>
      <c r="X79" s="154"/>
      <c r="Y79" s="154"/>
      <c r="Z79" s="154"/>
      <c r="AA79" s="154"/>
      <c r="AB79" s="154"/>
      <c r="AC79" s="154"/>
      <c r="AD79" s="154"/>
      <c r="AE79" s="153"/>
      <c r="AF79" s="153"/>
      <c r="AG79" s="153"/>
      <c r="AH79" s="153"/>
      <c r="AI79" s="153"/>
      <c r="AJ79" s="153"/>
      <c r="AK79" s="153"/>
      <c r="AL79" s="153"/>
      <c r="AM79" s="153"/>
      <c r="AN79" s="153"/>
    </row>
    <row r="80" s="105" customFormat="1" ht="30" customHeight="1" spans="1:40">
      <c r="A80" s="135" t="s">
        <v>52</v>
      </c>
      <c r="B80" s="134" t="s">
        <v>345</v>
      </c>
      <c r="C80" s="134"/>
      <c r="D80" s="134"/>
      <c r="E80" s="134"/>
      <c r="F80" s="134"/>
      <c r="G80" s="134"/>
      <c r="H80" s="134"/>
      <c r="I80" s="134"/>
      <c r="J80" s="134"/>
      <c r="K80" s="153"/>
      <c r="L80" s="153"/>
      <c r="M80" s="153"/>
      <c r="N80" s="153"/>
      <c r="O80" s="154"/>
      <c r="P80" s="154"/>
      <c r="Q80" s="154"/>
      <c r="R80" s="154"/>
      <c r="S80" s="154"/>
      <c r="T80" s="154"/>
      <c r="U80" s="154"/>
      <c r="V80" s="154"/>
      <c r="W80" s="154"/>
      <c r="X80" s="154"/>
      <c r="Y80" s="154"/>
      <c r="Z80" s="154"/>
      <c r="AA80" s="154"/>
      <c r="AB80" s="154"/>
      <c r="AC80" s="154"/>
      <c r="AD80" s="154"/>
      <c r="AE80" s="153"/>
      <c r="AF80" s="153"/>
      <c r="AG80" s="153"/>
      <c r="AH80" s="153"/>
      <c r="AI80" s="153"/>
      <c r="AJ80" s="153"/>
      <c r="AK80" s="153"/>
      <c r="AL80" s="153"/>
      <c r="AM80" s="153"/>
      <c r="AN80" s="153"/>
    </row>
    <row r="81" s="105" customFormat="1" ht="30" customHeight="1" spans="1:40">
      <c r="A81" s="135" t="s">
        <v>50</v>
      </c>
      <c r="B81" s="134" t="s">
        <v>346</v>
      </c>
      <c r="C81" s="134"/>
      <c r="D81" s="134"/>
      <c r="E81" s="134"/>
      <c r="F81" s="134"/>
      <c r="G81" s="134"/>
      <c r="H81" s="134"/>
      <c r="I81" s="134"/>
      <c r="J81" s="134"/>
      <c r="K81" s="153"/>
      <c r="L81" s="153"/>
      <c r="M81" s="153"/>
      <c r="N81" s="153">
        <f>N82</f>
        <v>1200</v>
      </c>
      <c r="O81" s="154">
        <f t="shared" ref="O81:AE81" si="25">O82</f>
        <v>0</v>
      </c>
      <c r="P81" s="154">
        <f t="shared" si="25"/>
        <v>0</v>
      </c>
      <c r="Q81" s="154">
        <f t="shared" si="25"/>
        <v>0</v>
      </c>
      <c r="R81" s="154">
        <f t="shared" si="25"/>
        <v>0</v>
      </c>
      <c r="S81" s="154">
        <f t="shared" si="25"/>
        <v>0</v>
      </c>
      <c r="T81" s="154">
        <f t="shared" si="25"/>
        <v>0</v>
      </c>
      <c r="U81" s="154">
        <f t="shared" si="25"/>
        <v>0</v>
      </c>
      <c r="V81" s="154">
        <f t="shared" si="25"/>
        <v>0</v>
      </c>
      <c r="W81" s="154">
        <f t="shared" si="25"/>
        <v>0</v>
      </c>
      <c r="X81" s="154">
        <f t="shared" si="25"/>
        <v>1200</v>
      </c>
      <c r="Y81" s="154">
        <f t="shared" si="25"/>
        <v>0</v>
      </c>
      <c r="Z81" s="154">
        <f t="shared" si="25"/>
        <v>0</v>
      </c>
      <c r="AA81" s="154">
        <f t="shared" si="25"/>
        <v>0</v>
      </c>
      <c r="AB81" s="154">
        <f t="shared" si="25"/>
        <v>0</v>
      </c>
      <c r="AC81" s="154">
        <f t="shared" si="25"/>
        <v>0</v>
      </c>
      <c r="AD81" s="154">
        <f t="shared" si="25"/>
        <v>0</v>
      </c>
      <c r="AE81" s="153"/>
      <c r="AF81" s="153"/>
      <c r="AG81" s="153"/>
      <c r="AH81" s="153"/>
      <c r="AI81" s="153"/>
      <c r="AJ81" s="153"/>
      <c r="AK81" s="153"/>
      <c r="AL81" s="153"/>
      <c r="AM81" s="153"/>
      <c r="AN81" s="153"/>
    </row>
    <row r="82" s="105" customFormat="1" ht="30" customHeight="1" spans="1:40">
      <c r="A82" s="135" t="s">
        <v>52</v>
      </c>
      <c r="B82" s="134" t="s">
        <v>346</v>
      </c>
      <c r="C82" s="134"/>
      <c r="D82" s="134"/>
      <c r="E82" s="134"/>
      <c r="F82" s="134"/>
      <c r="G82" s="134"/>
      <c r="H82" s="134"/>
      <c r="I82" s="134"/>
      <c r="J82" s="134"/>
      <c r="K82" s="153">
        <f>SUM(K83)</f>
        <v>1000</v>
      </c>
      <c r="L82" s="153">
        <f>SUM(L83)</f>
        <v>1000</v>
      </c>
      <c r="M82" s="153">
        <f>SUM(M83)</f>
        <v>1000</v>
      </c>
      <c r="N82" s="153">
        <f>SUM(N83)</f>
        <v>1200</v>
      </c>
      <c r="O82" s="154">
        <f t="shared" ref="O82:AE82" si="26">SUM(O83)</f>
        <v>0</v>
      </c>
      <c r="P82" s="154">
        <f t="shared" si="26"/>
        <v>0</v>
      </c>
      <c r="Q82" s="154">
        <f t="shared" si="26"/>
        <v>0</v>
      </c>
      <c r="R82" s="154">
        <f t="shared" si="26"/>
        <v>0</v>
      </c>
      <c r="S82" s="154">
        <f t="shared" si="26"/>
        <v>0</v>
      </c>
      <c r="T82" s="154">
        <f t="shared" si="26"/>
        <v>0</v>
      </c>
      <c r="U82" s="154">
        <f t="shared" si="26"/>
        <v>0</v>
      </c>
      <c r="V82" s="154">
        <f t="shared" si="26"/>
        <v>0</v>
      </c>
      <c r="W82" s="154">
        <f t="shared" si="26"/>
        <v>0</v>
      </c>
      <c r="X82" s="154">
        <f t="shared" si="26"/>
        <v>1200</v>
      </c>
      <c r="Y82" s="154">
        <f t="shared" si="26"/>
        <v>0</v>
      </c>
      <c r="Z82" s="154">
        <f t="shared" si="26"/>
        <v>0</v>
      </c>
      <c r="AA82" s="154">
        <f t="shared" si="26"/>
        <v>0</v>
      </c>
      <c r="AB82" s="154">
        <f t="shared" si="26"/>
        <v>0</v>
      </c>
      <c r="AC82" s="154">
        <f t="shared" si="26"/>
        <v>0</v>
      </c>
      <c r="AD82" s="154">
        <f t="shared" si="26"/>
        <v>0</v>
      </c>
      <c r="AE82" s="153"/>
      <c r="AF82" s="153"/>
      <c r="AG82" s="153"/>
      <c r="AH82" s="153"/>
      <c r="AI82" s="153"/>
      <c r="AJ82" s="153"/>
      <c r="AK82" s="153"/>
      <c r="AL82" s="153"/>
      <c r="AM82" s="153"/>
      <c r="AN82" s="153"/>
    </row>
    <row r="83" s="111" customFormat="1" ht="315" customHeight="1" spans="1:40">
      <c r="A83" s="136">
        <f>SUBTOTAL(103,$D$10:D83)</f>
        <v>32</v>
      </c>
      <c r="B83" s="137" t="s">
        <v>347</v>
      </c>
      <c r="C83" s="137" t="s">
        <v>55</v>
      </c>
      <c r="D83" s="137" t="s">
        <v>348</v>
      </c>
      <c r="E83" s="137" t="s">
        <v>346</v>
      </c>
      <c r="F83" s="137" t="s">
        <v>346</v>
      </c>
      <c r="G83" s="138" t="s">
        <v>57</v>
      </c>
      <c r="H83" s="138" t="s">
        <v>320</v>
      </c>
      <c r="I83" s="137" t="s">
        <v>321</v>
      </c>
      <c r="J83" s="188" t="s">
        <v>349</v>
      </c>
      <c r="K83" s="146">
        <v>1000</v>
      </c>
      <c r="L83" s="146">
        <v>1000</v>
      </c>
      <c r="M83" s="146">
        <v>1000</v>
      </c>
      <c r="N83" s="143">
        <v>1200</v>
      </c>
      <c r="O83" s="142">
        <f>P83+Q83+R83+S83+T83+U83+V83+W83</f>
        <v>0</v>
      </c>
      <c r="P83" s="146"/>
      <c r="Q83" s="146"/>
      <c r="R83" s="146"/>
      <c r="S83" s="146"/>
      <c r="T83" s="146"/>
      <c r="U83" s="146"/>
      <c r="V83" s="146"/>
      <c r="W83" s="146"/>
      <c r="X83" s="146">
        <v>1200</v>
      </c>
      <c r="Y83" s="146"/>
      <c r="Z83" s="146"/>
      <c r="AA83" s="146"/>
      <c r="AB83" s="146"/>
      <c r="AC83" s="146"/>
      <c r="AD83" s="146"/>
      <c r="AE83" s="144" t="s">
        <v>350</v>
      </c>
      <c r="AF83" s="140" t="s">
        <v>351</v>
      </c>
      <c r="AG83" s="144" t="s">
        <v>350</v>
      </c>
      <c r="AH83" s="140" t="s">
        <v>351</v>
      </c>
      <c r="AI83" s="158" t="s">
        <v>173</v>
      </c>
      <c r="AJ83" s="155" t="s">
        <v>352</v>
      </c>
      <c r="AK83" s="160" t="s">
        <v>353</v>
      </c>
      <c r="AL83" s="172" t="s">
        <v>68</v>
      </c>
      <c r="AM83" s="172" t="s">
        <v>69</v>
      </c>
      <c r="AN83" s="172"/>
    </row>
    <row r="84" s="105" customFormat="1" ht="30" customHeight="1" spans="1:40">
      <c r="A84" s="133" t="s">
        <v>48</v>
      </c>
      <c r="B84" s="134" t="s">
        <v>354</v>
      </c>
      <c r="C84" s="134"/>
      <c r="D84" s="134"/>
      <c r="E84" s="134"/>
      <c r="F84" s="134"/>
      <c r="G84" s="134"/>
      <c r="H84" s="134"/>
      <c r="I84" s="134"/>
      <c r="J84" s="134"/>
      <c r="K84" s="153"/>
      <c r="L84" s="153"/>
      <c r="M84" s="153"/>
      <c r="N84" s="153">
        <f>N85+N99+N113</f>
        <v>12282</v>
      </c>
      <c r="O84" s="154">
        <f t="shared" ref="O84:AE84" si="27">O85+O99+O113</f>
        <v>7066</v>
      </c>
      <c r="P84" s="154">
        <f t="shared" si="27"/>
        <v>2668</v>
      </c>
      <c r="Q84" s="154">
        <f t="shared" si="27"/>
        <v>2000</v>
      </c>
      <c r="R84" s="154">
        <f t="shared" si="27"/>
        <v>1798</v>
      </c>
      <c r="S84" s="154">
        <f t="shared" si="27"/>
        <v>0</v>
      </c>
      <c r="T84" s="154">
        <f t="shared" si="27"/>
        <v>502</v>
      </c>
      <c r="U84" s="154">
        <f t="shared" si="27"/>
        <v>98</v>
      </c>
      <c r="V84" s="154">
        <f t="shared" si="27"/>
        <v>0</v>
      </c>
      <c r="W84" s="154">
        <f t="shared" si="27"/>
        <v>0</v>
      </c>
      <c r="X84" s="154">
        <f t="shared" si="27"/>
        <v>4531</v>
      </c>
      <c r="Y84" s="154">
        <f t="shared" si="27"/>
        <v>0</v>
      </c>
      <c r="Z84" s="154">
        <f t="shared" si="27"/>
        <v>126</v>
      </c>
      <c r="AA84" s="154">
        <f t="shared" si="27"/>
        <v>215</v>
      </c>
      <c r="AB84" s="154">
        <f t="shared" si="27"/>
        <v>344</v>
      </c>
      <c r="AC84" s="154">
        <f t="shared" si="27"/>
        <v>0</v>
      </c>
      <c r="AD84" s="154">
        <f t="shared" si="27"/>
        <v>0</v>
      </c>
      <c r="AE84" s="153"/>
      <c r="AF84" s="153"/>
      <c r="AG84" s="153"/>
      <c r="AH84" s="153"/>
      <c r="AI84" s="153"/>
      <c r="AJ84" s="153"/>
      <c r="AK84" s="153"/>
      <c r="AL84" s="153"/>
      <c r="AM84" s="153"/>
      <c r="AN84" s="153"/>
    </row>
    <row r="85" s="105" customFormat="1" ht="30" customHeight="1" spans="1:40">
      <c r="A85" s="133" t="s">
        <v>50</v>
      </c>
      <c r="B85" s="134" t="s">
        <v>355</v>
      </c>
      <c r="C85" s="134"/>
      <c r="D85" s="134"/>
      <c r="E85" s="134"/>
      <c r="F85" s="134"/>
      <c r="G85" s="134"/>
      <c r="H85" s="134"/>
      <c r="I85" s="134"/>
      <c r="J85" s="134"/>
      <c r="K85" s="153"/>
      <c r="L85" s="153"/>
      <c r="M85" s="153"/>
      <c r="N85" s="153">
        <f>N86+N87+N91+N93+N94+N95+N96+N97+N98</f>
        <v>1342</v>
      </c>
      <c r="O85" s="154">
        <f t="shared" ref="O85:AE85" si="28">O86+O87+O91+O93+O94+O95+O96+O97+O98</f>
        <v>1342</v>
      </c>
      <c r="P85" s="154">
        <f t="shared" si="28"/>
        <v>744</v>
      </c>
      <c r="Q85" s="154">
        <f t="shared" si="28"/>
        <v>0</v>
      </c>
      <c r="R85" s="154">
        <f t="shared" si="28"/>
        <v>598</v>
      </c>
      <c r="S85" s="154">
        <f t="shared" si="28"/>
        <v>0</v>
      </c>
      <c r="T85" s="154">
        <f t="shared" si="28"/>
        <v>0</v>
      </c>
      <c r="U85" s="154">
        <f t="shared" si="28"/>
        <v>0</v>
      </c>
      <c r="V85" s="154">
        <f t="shared" si="28"/>
        <v>0</v>
      </c>
      <c r="W85" s="154">
        <f t="shared" si="28"/>
        <v>0</v>
      </c>
      <c r="X85" s="154">
        <f t="shared" si="28"/>
        <v>0</v>
      </c>
      <c r="Y85" s="154">
        <f t="shared" si="28"/>
        <v>0</v>
      </c>
      <c r="Z85" s="154">
        <f t="shared" si="28"/>
        <v>0</v>
      </c>
      <c r="AA85" s="154">
        <f t="shared" si="28"/>
        <v>0</v>
      </c>
      <c r="AB85" s="154">
        <f t="shared" si="28"/>
        <v>0</v>
      </c>
      <c r="AC85" s="154">
        <f t="shared" si="28"/>
        <v>0</v>
      </c>
      <c r="AD85" s="154">
        <f t="shared" si="28"/>
        <v>0</v>
      </c>
      <c r="AE85" s="153"/>
      <c r="AF85" s="153"/>
      <c r="AG85" s="153"/>
      <c r="AH85" s="153"/>
      <c r="AI85" s="153"/>
      <c r="AJ85" s="153"/>
      <c r="AK85" s="153"/>
      <c r="AL85" s="153"/>
      <c r="AM85" s="153"/>
      <c r="AN85" s="153"/>
    </row>
    <row r="86" s="120" customFormat="1" ht="30" customHeight="1" spans="1:40">
      <c r="A86" s="135" t="s">
        <v>52</v>
      </c>
      <c r="B86" s="134" t="s">
        <v>356</v>
      </c>
      <c r="C86" s="134"/>
      <c r="D86" s="134"/>
      <c r="E86" s="134"/>
      <c r="F86" s="134"/>
      <c r="G86" s="134"/>
      <c r="H86" s="134"/>
      <c r="I86" s="134"/>
      <c r="J86" s="134"/>
      <c r="K86" s="189"/>
      <c r="L86" s="189"/>
      <c r="M86" s="189"/>
      <c r="N86" s="189"/>
      <c r="O86" s="154"/>
      <c r="P86" s="154"/>
      <c r="Q86" s="154"/>
      <c r="R86" s="154"/>
      <c r="S86" s="154"/>
      <c r="T86" s="154"/>
      <c r="U86" s="154"/>
      <c r="V86" s="154"/>
      <c r="W86" s="154"/>
      <c r="X86" s="154"/>
      <c r="Y86" s="154"/>
      <c r="Z86" s="154"/>
      <c r="AA86" s="154"/>
      <c r="AB86" s="154"/>
      <c r="AC86" s="154"/>
      <c r="AD86" s="154"/>
      <c r="AE86" s="189"/>
      <c r="AF86" s="189"/>
      <c r="AG86" s="189"/>
      <c r="AH86" s="189"/>
      <c r="AI86" s="189"/>
      <c r="AJ86" s="189"/>
      <c r="AK86" s="189"/>
      <c r="AL86" s="189"/>
      <c r="AM86" s="189"/>
      <c r="AN86" s="189"/>
    </row>
    <row r="87" s="120" customFormat="1" ht="75" customHeight="1" spans="1:40">
      <c r="A87" s="135" t="s">
        <v>52</v>
      </c>
      <c r="B87" s="134" t="s">
        <v>357</v>
      </c>
      <c r="C87" s="134"/>
      <c r="D87" s="134"/>
      <c r="E87" s="134"/>
      <c r="F87" s="134"/>
      <c r="G87" s="134"/>
      <c r="H87" s="134"/>
      <c r="I87" s="134"/>
      <c r="J87" s="134"/>
      <c r="K87" s="189">
        <f>SUM(K88:K90)</f>
        <v>20.846</v>
      </c>
      <c r="L87" s="189">
        <f>SUM(L88:L90)</f>
        <v>3903</v>
      </c>
      <c r="M87" s="189">
        <f>SUM(M88:M90)</f>
        <v>15421</v>
      </c>
      <c r="N87" s="189">
        <f>SUM(N88:N90)</f>
        <v>1198</v>
      </c>
      <c r="O87" s="154">
        <f t="shared" ref="O87:AE87" si="29">SUM(O88:O90)</f>
        <v>1198</v>
      </c>
      <c r="P87" s="154">
        <f t="shared" si="29"/>
        <v>600</v>
      </c>
      <c r="Q87" s="154">
        <f t="shared" si="29"/>
        <v>0</v>
      </c>
      <c r="R87" s="154">
        <f t="shared" si="29"/>
        <v>598</v>
      </c>
      <c r="S87" s="154">
        <f t="shared" si="29"/>
        <v>0</v>
      </c>
      <c r="T87" s="154">
        <f t="shared" si="29"/>
        <v>0</v>
      </c>
      <c r="U87" s="154">
        <f t="shared" si="29"/>
        <v>0</v>
      </c>
      <c r="V87" s="154">
        <f t="shared" si="29"/>
        <v>0</v>
      </c>
      <c r="W87" s="154">
        <f t="shared" si="29"/>
        <v>0</v>
      </c>
      <c r="X87" s="154">
        <f t="shared" si="29"/>
        <v>0</v>
      </c>
      <c r="Y87" s="154">
        <f t="shared" si="29"/>
        <v>0</v>
      </c>
      <c r="Z87" s="154">
        <f t="shared" si="29"/>
        <v>0</v>
      </c>
      <c r="AA87" s="154">
        <f t="shared" si="29"/>
        <v>0</v>
      </c>
      <c r="AB87" s="154">
        <f t="shared" si="29"/>
        <v>0</v>
      </c>
      <c r="AC87" s="154">
        <f t="shared" si="29"/>
        <v>0</v>
      </c>
      <c r="AD87" s="154">
        <f t="shared" si="29"/>
        <v>0</v>
      </c>
      <c r="AE87" s="189"/>
      <c r="AF87" s="189"/>
      <c r="AG87" s="189"/>
      <c r="AH87" s="189"/>
      <c r="AI87" s="189"/>
      <c r="AJ87" s="189"/>
      <c r="AK87" s="189"/>
      <c r="AL87" s="189"/>
      <c r="AM87" s="189"/>
      <c r="AN87" s="189"/>
    </row>
    <row r="88" s="108" customFormat="1" ht="159" customHeight="1" spans="1:40">
      <c r="A88" s="136">
        <f>SUBTOTAL(103,$D$10:D88)</f>
        <v>33</v>
      </c>
      <c r="B88" s="137" t="s">
        <v>358</v>
      </c>
      <c r="C88" s="137" t="s">
        <v>55</v>
      </c>
      <c r="D88" s="143" t="s">
        <v>359</v>
      </c>
      <c r="E88" s="137" t="s">
        <v>355</v>
      </c>
      <c r="F88" s="137" t="s">
        <v>357</v>
      </c>
      <c r="G88" s="138" t="s">
        <v>57</v>
      </c>
      <c r="H88" s="138" t="s">
        <v>360</v>
      </c>
      <c r="I88" s="137" t="s">
        <v>258</v>
      </c>
      <c r="J88" s="157" t="s">
        <v>361</v>
      </c>
      <c r="K88" s="143">
        <v>11.346</v>
      </c>
      <c r="L88" s="146">
        <v>2398</v>
      </c>
      <c r="M88" s="146">
        <v>9397</v>
      </c>
      <c r="N88" s="147">
        <v>600</v>
      </c>
      <c r="O88" s="146">
        <f>P88+Q88+R88+S88+T88+U88+V88+W88</f>
        <v>600</v>
      </c>
      <c r="P88" s="146">
        <v>600</v>
      </c>
      <c r="Q88" s="146"/>
      <c r="R88" s="146"/>
      <c r="S88" s="146"/>
      <c r="T88" s="146"/>
      <c r="U88" s="146"/>
      <c r="V88" s="146"/>
      <c r="W88" s="146"/>
      <c r="X88" s="146"/>
      <c r="Y88" s="146"/>
      <c r="Z88" s="146"/>
      <c r="AA88" s="146"/>
      <c r="AB88" s="146"/>
      <c r="AC88" s="146"/>
      <c r="AD88" s="146"/>
      <c r="AE88" s="142" t="s">
        <v>350</v>
      </c>
      <c r="AF88" s="143" t="s">
        <v>351</v>
      </c>
      <c r="AG88" s="142" t="s">
        <v>350</v>
      </c>
      <c r="AH88" s="143" t="s">
        <v>351</v>
      </c>
      <c r="AI88" s="146" t="s">
        <v>173</v>
      </c>
      <c r="AJ88" s="155" t="s">
        <v>362</v>
      </c>
      <c r="AK88" s="155" t="s">
        <v>363</v>
      </c>
      <c r="AL88" s="172" t="s">
        <v>68</v>
      </c>
      <c r="AM88" s="141" t="s">
        <v>90</v>
      </c>
      <c r="AN88" s="171"/>
    </row>
    <row r="89" s="117" customFormat="1" ht="238" customHeight="1" spans="1:40">
      <c r="A89" s="136">
        <f>SUBTOTAL(103,$D$10:D89)</f>
        <v>34</v>
      </c>
      <c r="B89" s="138" t="s">
        <v>364</v>
      </c>
      <c r="C89" s="138" t="s">
        <v>55</v>
      </c>
      <c r="D89" s="138" t="s">
        <v>365</v>
      </c>
      <c r="E89" s="138" t="s">
        <v>355</v>
      </c>
      <c r="F89" s="138" t="s">
        <v>357</v>
      </c>
      <c r="G89" s="138" t="s">
        <v>57</v>
      </c>
      <c r="H89" s="138" t="s">
        <v>366</v>
      </c>
      <c r="I89" s="138" t="s">
        <v>367</v>
      </c>
      <c r="J89" s="139" t="s">
        <v>368</v>
      </c>
      <c r="K89" s="146">
        <v>4.5</v>
      </c>
      <c r="L89" s="143">
        <v>709</v>
      </c>
      <c r="M89" s="143">
        <v>2800</v>
      </c>
      <c r="N89" s="147">
        <v>300</v>
      </c>
      <c r="O89" s="146">
        <f>P89+Q89+R89+S89+T89+U89+V89+W89</f>
        <v>300</v>
      </c>
      <c r="P89" s="146"/>
      <c r="Q89" s="146"/>
      <c r="R89" s="147">
        <v>300</v>
      </c>
      <c r="S89" s="147"/>
      <c r="T89" s="146"/>
      <c r="U89" s="146"/>
      <c r="V89" s="146"/>
      <c r="W89" s="146"/>
      <c r="X89" s="146"/>
      <c r="Y89" s="146"/>
      <c r="Z89" s="146"/>
      <c r="AA89" s="146"/>
      <c r="AB89" s="147"/>
      <c r="AC89" s="146"/>
      <c r="AD89" s="146"/>
      <c r="AE89" s="142" t="s">
        <v>76</v>
      </c>
      <c r="AF89" s="142" t="s">
        <v>77</v>
      </c>
      <c r="AG89" s="142" t="s">
        <v>195</v>
      </c>
      <c r="AH89" s="142" t="s">
        <v>196</v>
      </c>
      <c r="AI89" s="179" t="s">
        <v>173</v>
      </c>
      <c r="AJ89" s="180" t="s">
        <v>369</v>
      </c>
      <c r="AK89" s="180" t="s">
        <v>370</v>
      </c>
      <c r="AL89" s="179" t="s">
        <v>68</v>
      </c>
      <c r="AM89" s="158" t="s">
        <v>69</v>
      </c>
      <c r="AN89" s="179"/>
    </row>
    <row r="90" s="117" customFormat="1" ht="229" customHeight="1" spans="1:40">
      <c r="A90" s="136">
        <f>SUBTOTAL(103,$D$10:D90)</f>
        <v>35</v>
      </c>
      <c r="B90" s="138" t="s">
        <v>371</v>
      </c>
      <c r="C90" s="138" t="s">
        <v>55</v>
      </c>
      <c r="D90" s="138" t="s">
        <v>372</v>
      </c>
      <c r="E90" s="138" t="s">
        <v>355</v>
      </c>
      <c r="F90" s="138" t="s">
        <v>357</v>
      </c>
      <c r="G90" s="138" t="s">
        <v>57</v>
      </c>
      <c r="H90" s="138" t="s">
        <v>103</v>
      </c>
      <c r="I90" s="138" t="s">
        <v>104</v>
      </c>
      <c r="J90" s="139" t="s">
        <v>373</v>
      </c>
      <c r="K90" s="146">
        <v>5</v>
      </c>
      <c r="L90" s="143">
        <v>796</v>
      </c>
      <c r="M90" s="143">
        <v>3224</v>
      </c>
      <c r="N90" s="147">
        <v>298</v>
      </c>
      <c r="O90" s="146">
        <f>P90+Q90+R90+S90+T90+U90+V90+W90</f>
        <v>298</v>
      </c>
      <c r="P90" s="146"/>
      <c r="Q90" s="146"/>
      <c r="R90" s="147">
        <v>298</v>
      </c>
      <c r="S90" s="147"/>
      <c r="T90" s="146"/>
      <c r="U90" s="146"/>
      <c r="V90" s="146"/>
      <c r="W90" s="146"/>
      <c r="X90" s="146"/>
      <c r="Y90" s="146"/>
      <c r="Z90" s="146"/>
      <c r="AA90" s="146"/>
      <c r="AB90" s="147"/>
      <c r="AC90" s="146"/>
      <c r="AD90" s="146"/>
      <c r="AE90" s="142" t="s">
        <v>106</v>
      </c>
      <c r="AF90" s="142" t="s">
        <v>107</v>
      </c>
      <c r="AG90" s="142" t="s">
        <v>195</v>
      </c>
      <c r="AH90" s="142" t="s">
        <v>196</v>
      </c>
      <c r="AI90" s="179" t="s">
        <v>173</v>
      </c>
      <c r="AJ90" s="180" t="s">
        <v>374</v>
      </c>
      <c r="AK90" s="180" t="s">
        <v>375</v>
      </c>
      <c r="AL90" s="179" t="s">
        <v>68</v>
      </c>
      <c r="AM90" s="158" t="s">
        <v>69</v>
      </c>
      <c r="AN90" s="179"/>
    </row>
    <row r="91" s="120" customFormat="1" ht="30" customHeight="1" spans="1:40">
      <c r="A91" s="135" t="s">
        <v>52</v>
      </c>
      <c r="B91" s="134" t="s">
        <v>376</v>
      </c>
      <c r="C91" s="134"/>
      <c r="D91" s="134"/>
      <c r="E91" s="134"/>
      <c r="F91" s="134"/>
      <c r="G91" s="134"/>
      <c r="H91" s="134"/>
      <c r="I91" s="134"/>
      <c r="J91" s="134"/>
      <c r="K91" s="189">
        <f>SUM(K92:K92)</f>
        <v>2.675</v>
      </c>
      <c r="L91" s="189">
        <f>SUM(L92:L92)</f>
        <v>40</v>
      </c>
      <c r="M91" s="189">
        <f>SUM(M92:M92)</f>
        <v>168</v>
      </c>
      <c r="N91" s="189">
        <f>SUM(N92:N92)</f>
        <v>144</v>
      </c>
      <c r="O91" s="154">
        <f t="shared" ref="O91:AE91" si="30">SUM(O92:O92)</f>
        <v>144</v>
      </c>
      <c r="P91" s="154">
        <f t="shared" si="30"/>
        <v>144</v>
      </c>
      <c r="Q91" s="154">
        <f t="shared" si="30"/>
        <v>0</v>
      </c>
      <c r="R91" s="154">
        <f t="shared" si="30"/>
        <v>0</v>
      </c>
      <c r="S91" s="154">
        <f t="shared" si="30"/>
        <v>0</v>
      </c>
      <c r="T91" s="154">
        <f t="shared" si="30"/>
        <v>0</v>
      </c>
      <c r="U91" s="154">
        <f t="shared" si="30"/>
        <v>0</v>
      </c>
      <c r="V91" s="154">
        <f t="shared" si="30"/>
        <v>0</v>
      </c>
      <c r="W91" s="154">
        <f t="shared" si="30"/>
        <v>0</v>
      </c>
      <c r="X91" s="154">
        <f t="shared" si="30"/>
        <v>0</v>
      </c>
      <c r="Y91" s="154">
        <f t="shared" si="30"/>
        <v>0</v>
      </c>
      <c r="Z91" s="154">
        <f t="shared" si="30"/>
        <v>0</v>
      </c>
      <c r="AA91" s="154">
        <f t="shared" si="30"/>
        <v>0</v>
      </c>
      <c r="AB91" s="154">
        <f t="shared" si="30"/>
        <v>0</v>
      </c>
      <c r="AC91" s="154">
        <f t="shared" si="30"/>
        <v>0</v>
      </c>
      <c r="AD91" s="154">
        <f t="shared" si="30"/>
        <v>0</v>
      </c>
      <c r="AE91" s="189"/>
      <c r="AF91" s="189"/>
      <c r="AG91" s="189"/>
      <c r="AH91" s="189"/>
      <c r="AI91" s="189"/>
      <c r="AJ91" s="189"/>
      <c r="AK91" s="189"/>
      <c r="AL91" s="189"/>
      <c r="AM91" s="189"/>
      <c r="AN91" s="189"/>
    </row>
    <row r="92" s="114" customFormat="1" ht="111" customHeight="1" spans="1:40">
      <c r="A92" s="138">
        <f>SUBTOTAL(103,$D$10:D92)</f>
        <v>36</v>
      </c>
      <c r="B92" s="138" t="s">
        <v>377</v>
      </c>
      <c r="C92" s="138" t="s">
        <v>55</v>
      </c>
      <c r="D92" s="138" t="s">
        <v>378</v>
      </c>
      <c r="E92" s="138" t="s">
        <v>355</v>
      </c>
      <c r="F92" s="138" t="s">
        <v>376</v>
      </c>
      <c r="G92" s="138" t="s">
        <v>57</v>
      </c>
      <c r="H92" s="138" t="s">
        <v>58</v>
      </c>
      <c r="I92" s="138" t="s">
        <v>59</v>
      </c>
      <c r="J92" s="137" t="s">
        <v>379</v>
      </c>
      <c r="K92" s="138">
        <v>2.675</v>
      </c>
      <c r="L92" s="138">
        <v>40</v>
      </c>
      <c r="M92" s="138">
        <v>168</v>
      </c>
      <c r="N92" s="138">
        <v>144</v>
      </c>
      <c r="O92" s="138">
        <f>P92+Q92+R92+S92+T92+U92+V92+W92</f>
        <v>144</v>
      </c>
      <c r="P92" s="138">
        <v>144</v>
      </c>
      <c r="Q92" s="138"/>
      <c r="R92" s="138"/>
      <c r="S92" s="138"/>
      <c r="T92" s="138"/>
      <c r="U92" s="138"/>
      <c r="V92" s="138"/>
      <c r="W92" s="138"/>
      <c r="X92" s="138"/>
      <c r="Y92" s="138"/>
      <c r="Z92" s="138"/>
      <c r="AA92" s="138"/>
      <c r="AB92" s="138"/>
      <c r="AC92" s="138"/>
      <c r="AD92" s="138"/>
      <c r="AE92" s="138" t="s">
        <v>61</v>
      </c>
      <c r="AF92" s="138" t="s">
        <v>62</v>
      </c>
      <c r="AG92" s="138" t="s">
        <v>63</v>
      </c>
      <c r="AH92" s="142" t="s">
        <v>64</v>
      </c>
      <c r="AI92" s="142" t="s">
        <v>65</v>
      </c>
      <c r="AJ92" s="180" t="s">
        <v>380</v>
      </c>
      <c r="AK92" s="180" t="s">
        <v>381</v>
      </c>
      <c r="AL92" s="144" t="s">
        <v>68</v>
      </c>
      <c r="AM92" s="194" t="s">
        <v>69</v>
      </c>
      <c r="AN92" s="147"/>
    </row>
    <row r="93" s="120" customFormat="1" ht="30" customHeight="1" spans="1:40">
      <c r="A93" s="135" t="s">
        <v>52</v>
      </c>
      <c r="B93" s="134" t="s">
        <v>382</v>
      </c>
      <c r="C93" s="134"/>
      <c r="D93" s="134"/>
      <c r="E93" s="134"/>
      <c r="F93" s="134"/>
      <c r="G93" s="134"/>
      <c r="H93" s="134"/>
      <c r="I93" s="134"/>
      <c r="J93" s="134"/>
      <c r="K93" s="189"/>
      <c r="L93" s="189"/>
      <c r="M93" s="189"/>
      <c r="N93" s="189"/>
      <c r="O93" s="154"/>
      <c r="P93" s="154"/>
      <c r="Q93" s="154"/>
      <c r="R93" s="154"/>
      <c r="S93" s="154"/>
      <c r="T93" s="154"/>
      <c r="U93" s="154"/>
      <c r="V93" s="154"/>
      <c r="W93" s="154"/>
      <c r="X93" s="154"/>
      <c r="Y93" s="154"/>
      <c r="Z93" s="154"/>
      <c r="AA93" s="154"/>
      <c r="AB93" s="154"/>
      <c r="AC93" s="154"/>
      <c r="AD93" s="154"/>
      <c r="AE93" s="189"/>
      <c r="AF93" s="189"/>
      <c r="AG93" s="189"/>
      <c r="AH93" s="189"/>
      <c r="AI93" s="189"/>
      <c r="AJ93" s="189"/>
      <c r="AK93" s="189"/>
      <c r="AL93" s="189"/>
      <c r="AM93" s="189"/>
      <c r="AN93" s="189"/>
    </row>
    <row r="94" s="120" customFormat="1" ht="30" customHeight="1" spans="1:40">
      <c r="A94" s="135" t="s">
        <v>52</v>
      </c>
      <c r="B94" s="134" t="s">
        <v>383</v>
      </c>
      <c r="C94" s="134"/>
      <c r="D94" s="134"/>
      <c r="E94" s="134"/>
      <c r="F94" s="134"/>
      <c r="G94" s="134"/>
      <c r="H94" s="134"/>
      <c r="I94" s="134"/>
      <c r="J94" s="134"/>
      <c r="K94" s="189"/>
      <c r="L94" s="189"/>
      <c r="M94" s="189"/>
      <c r="N94" s="189"/>
      <c r="O94" s="154"/>
      <c r="P94" s="154"/>
      <c r="Q94" s="154"/>
      <c r="R94" s="154"/>
      <c r="S94" s="154"/>
      <c r="T94" s="154"/>
      <c r="U94" s="154"/>
      <c r="V94" s="154"/>
      <c r="W94" s="154"/>
      <c r="X94" s="154"/>
      <c r="Y94" s="154"/>
      <c r="Z94" s="154"/>
      <c r="AA94" s="154"/>
      <c r="AB94" s="154"/>
      <c r="AC94" s="154"/>
      <c r="AD94" s="154"/>
      <c r="AE94" s="189"/>
      <c r="AF94" s="189"/>
      <c r="AG94" s="189"/>
      <c r="AH94" s="189"/>
      <c r="AI94" s="189"/>
      <c r="AJ94" s="189"/>
      <c r="AK94" s="189"/>
      <c r="AL94" s="189"/>
      <c r="AM94" s="189"/>
      <c r="AN94" s="189"/>
    </row>
    <row r="95" s="120" customFormat="1" ht="30" customHeight="1" spans="1:40">
      <c r="A95" s="135" t="s">
        <v>52</v>
      </c>
      <c r="B95" s="134" t="s">
        <v>384</v>
      </c>
      <c r="C95" s="134"/>
      <c r="D95" s="134"/>
      <c r="E95" s="134"/>
      <c r="F95" s="134"/>
      <c r="G95" s="134"/>
      <c r="H95" s="134"/>
      <c r="I95" s="134"/>
      <c r="J95" s="134"/>
      <c r="K95" s="189"/>
      <c r="L95" s="189"/>
      <c r="M95" s="189"/>
      <c r="N95" s="189"/>
      <c r="O95" s="154"/>
      <c r="P95" s="154"/>
      <c r="Q95" s="154"/>
      <c r="R95" s="154"/>
      <c r="S95" s="154"/>
      <c r="T95" s="154"/>
      <c r="U95" s="154"/>
      <c r="V95" s="154"/>
      <c r="W95" s="154"/>
      <c r="X95" s="154"/>
      <c r="Y95" s="154"/>
      <c r="Z95" s="154"/>
      <c r="AA95" s="154"/>
      <c r="AB95" s="154"/>
      <c r="AC95" s="154"/>
      <c r="AD95" s="154"/>
      <c r="AE95" s="189"/>
      <c r="AF95" s="189"/>
      <c r="AG95" s="189"/>
      <c r="AH95" s="189"/>
      <c r="AI95" s="189"/>
      <c r="AJ95" s="189"/>
      <c r="AK95" s="189"/>
      <c r="AL95" s="189"/>
      <c r="AM95" s="189"/>
      <c r="AN95" s="189"/>
    </row>
    <row r="96" s="120" customFormat="1" ht="30" customHeight="1" spans="1:40">
      <c r="A96" s="135" t="s">
        <v>52</v>
      </c>
      <c r="B96" s="134" t="s">
        <v>385</v>
      </c>
      <c r="C96" s="134"/>
      <c r="D96" s="134"/>
      <c r="E96" s="134"/>
      <c r="F96" s="134"/>
      <c r="G96" s="134"/>
      <c r="H96" s="134"/>
      <c r="I96" s="134"/>
      <c r="J96" s="134"/>
      <c r="K96" s="189"/>
      <c r="L96" s="189"/>
      <c r="M96" s="189"/>
      <c r="N96" s="189"/>
      <c r="O96" s="154"/>
      <c r="P96" s="154"/>
      <c r="Q96" s="154"/>
      <c r="R96" s="154"/>
      <c r="S96" s="154"/>
      <c r="T96" s="154"/>
      <c r="U96" s="154"/>
      <c r="V96" s="154"/>
      <c r="W96" s="154"/>
      <c r="X96" s="154"/>
      <c r="Y96" s="154"/>
      <c r="Z96" s="154"/>
      <c r="AA96" s="154"/>
      <c r="AB96" s="154"/>
      <c r="AC96" s="154"/>
      <c r="AD96" s="154"/>
      <c r="AE96" s="189"/>
      <c r="AF96" s="189"/>
      <c r="AG96" s="189"/>
      <c r="AH96" s="189"/>
      <c r="AI96" s="189"/>
      <c r="AJ96" s="189"/>
      <c r="AK96" s="189"/>
      <c r="AL96" s="189"/>
      <c r="AM96" s="189"/>
      <c r="AN96" s="189"/>
    </row>
    <row r="97" s="120" customFormat="1" ht="30" customHeight="1" spans="1:40">
      <c r="A97" s="135" t="s">
        <v>52</v>
      </c>
      <c r="B97" s="134" t="s">
        <v>386</v>
      </c>
      <c r="C97" s="134"/>
      <c r="D97" s="134"/>
      <c r="E97" s="134"/>
      <c r="F97" s="134"/>
      <c r="G97" s="134"/>
      <c r="H97" s="134"/>
      <c r="I97" s="134"/>
      <c r="J97" s="134"/>
      <c r="K97" s="189"/>
      <c r="L97" s="189"/>
      <c r="M97" s="189"/>
      <c r="N97" s="189"/>
      <c r="O97" s="154"/>
      <c r="P97" s="154"/>
      <c r="Q97" s="154"/>
      <c r="R97" s="154"/>
      <c r="S97" s="154"/>
      <c r="T97" s="154"/>
      <c r="U97" s="154"/>
      <c r="V97" s="154"/>
      <c r="W97" s="154"/>
      <c r="X97" s="154"/>
      <c r="Y97" s="154"/>
      <c r="Z97" s="154"/>
      <c r="AA97" s="154"/>
      <c r="AB97" s="154"/>
      <c r="AC97" s="154"/>
      <c r="AD97" s="154"/>
      <c r="AE97" s="189"/>
      <c r="AF97" s="189"/>
      <c r="AG97" s="189"/>
      <c r="AH97" s="189"/>
      <c r="AI97" s="189"/>
      <c r="AJ97" s="189"/>
      <c r="AK97" s="189"/>
      <c r="AL97" s="189"/>
      <c r="AM97" s="189"/>
      <c r="AN97" s="189"/>
    </row>
    <row r="98" s="120" customFormat="1" ht="30" customHeight="1" spans="1:40">
      <c r="A98" s="135" t="s">
        <v>52</v>
      </c>
      <c r="B98" s="134" t="s">
        <v>387</v>
      </c>
      <c r="C98" s="134"/>
      <c r="D98" s="134"/>
      <c r="E98" s="134"/>
      <c r="F98" s="134"/>
      <c r="G98" s="134"/>
      <c r="H98" s="134"/>
      <c r="I98" s="134"/>
      <c r="J98" s="134"/>
      <c r="K98" s="189"/>
      <c r="L98" s="189"/>
      <c r="M98" s="189"/>
      <c r="N98" s="189"/>
      <c r="O98" s="154"/>
      <c r="P98" s="154"/>
      <c r="Q98" s="154"/>
      <c r="R98" s="154"/>
      <c r="S98" s="154"/>
      <c r="T98" s="154"/>
      <c r="U98" s="154"/>
      <c r="V98" s="154"/>
      <c r="W98" s="154"/>
      <c r="X98" s="154"/>
      <c r="Y98" s="154"/>
      <c r="Z98" s="154"/>
      <c r="AA98" s="154"/>
      <c r="AB98" s="154"/>
      <c r="AC98" s="154"/>
      <c r="AD98" s="154"/>
      <c r="AE98" s="189"/>
      <c r="AF98" s="189"/>
      <c r="AG98" s="189"/>
      <c r="AH98" s="189"/>
      <c r="AI98" s="189"/>
      <c r="AJ98" s="189"/>
      <c r="AK98" s="189"/>
      <c r="AL98" s="189"/>
      <c r="AM98" s="189"/>
      <c r="AN98" s="189"/>
    </row>
    <row r="99" s="120" customFormat="1" ht="30" customHeight="1" spans="1:40">
      <c r="A99" s="184" t="s">
        <v>50</v>
      </c>
      <c r="B99" s="134" t="s">
        <v>388</v>
      </c>
      <c r="C99" s="134"/>
      <c r="D99" s="134"/>
      <c r="E99" s="134"/>
      <c r="F99" s="134"/>
      <c r="G99" s="134"/>
      <c r="H99" s="134"/>
      <c r="I99" s="134"/>
      <c r="J99" s="134"/>
      <c r="K99" s="189"/>
      <c r="L99" s="189"/>
      <c r="M99" s="189"/>
      <c r="N99" s="189">
        <f>N100+N101+N102+N103</f>
        <v>10940</v>
      </c>
      <c r="O99" s="154">
        <f t="shared" ref="O99:AE99" si="31">O100+O101+O102+O103</f>
        <v>5724</v>
      </c>
      <c r="P99" s="154">
        <f t="shared" si="31"/>
        <v>1924</v>
      </c>
      <c r="Q99" s="154">
        <f t="shared" si="31"/>
        <v>2000</v>
      </c>
      <c r="R99" s="154">
        <f t="shared" si="31"/>
        <v>1200</v>
      </c>
      <c r="S99" s="154">
        <f t="shared" si="31"/>
        <v>0</v>
      </c>
      <c r="T99" s="154">
        <f t="shared" si="31"/>
        <v>502</v>
      </c>
      <c r="U99" s="154">
        <f t="shared" si="31"/>
        <v>98</v>
      </c>
      <c r="V99" s="154">
        <f t="shared" si="31"/>
        <v>0</v>
      </c>
      <c r="W99" s="154">
        <f t="shared" si="31"/>
        <v>0</v>
      </c>
      <c r="X99" s="154">
        <f t="shared" si="31"/>
        <v>4531</v>
      </c>
      <c r="Y99" s="154">
        <f t="shared" si="31"/>
        <v>0</v>
      </c>
      <c r="Z99" s="154">
        <f t="shared" si="31"/>
        <v>126</v>
      </c>
      <c r="AA99" s="154">
        <f t="shared" si="31"/>
        <v>215</v>
      </c>
      <c r="AB99" s="154">
        <f t="shared" si="31"/>
        <v>344</v>
      </c>
      <c r="AC99" s="154">
        <f t="shared" si="31"/>
        <v>0</v>
      </c>
      <c r="AD99" s="154">
        <f t="shared" si="31"/>
        <v>0</v>
      </c>
      <c r="AE99" s="189"/>
      <c r="AF99" s="189"/>
      <c r="AG99" s="189"/>
      <c r="AH99" s="189"/>
      <c r="AI99" s="189"/>
      <c r="AJ99" s="189"/>
      <c r="AK99" s="189"/>
      <c r="AL99" s="189"/>
      <c r="AM99" s="189"/>
      <c r="AN99" s="189"/>
    </row>
    <row r="100" s="120" customFormat="1" ht="30" customHeight="1" spans="1:40">
      <c r="A100" s="135" t="s">
        <v>52</v>
      </c>
      <c r="B100" s="134" t="s">
        <v>389</v>
      </c>
      <c r="C100" s="134"/>
      <c r="D100" s="134"/>
      <c r="E100" s="134"/>
      <c r="F100" s="134"/>
      <c r="G100" s="134"/>
      <c r="H100" s="134"/>
      <c r="I100" s="134"/>
      <c r="J100" s="134"/>
      <c r="K100" s="189"/>
      <c r="L100" s="189"/>
      <c r="M100" s="189"/>
      <c r="N100" s="189"/>
      <c r="O100" s="154"/>
      <c r="P100" s="154"/>
      <c r="Q100" s="154"/>
      <c r="R100" s="154"/>
      <c r="S100" s="154"/>
      <c r="T100" s="154"/>
      <c r="U100" s="154"/>
      <c r="V100" s="154"/>
      <c r="W100" s="154"/>
      <c r="X100" s="154"/>
      <c r="Y100" s="154"/>
      <c r="Z100" s="154"/>
      <c r="AA100" s="154"/>
      <c r="AB100" s="154"/>
      <c r="AC100" s="154"/>
      <c r="AD100" s="154"/>
      <c r="AE100" s="189"/>
      <c r="AF100" s="189"/>
      <c r="AG100" s="189"/>
      <c r="AH100" s="189"/>
      <c r="AI100" s="189"/>
      <c r="AJ100" s="189"/>
      <c r="AK100" s="189"/>
      <c r="AL100" s="189"/>
      <c r="AM100" s="189"/>
      <c r="AN100" s="189"/>
    </row>
    <row r="101" s="120" customFormat="1" ht="30" customHeight="1" spans="1:40">
      <c r="A101" s="135" t="s">
        <v>52</v>
      </c>
      <c r="B101" s="134" t="s">
        <v>390</v>
      </c>
      <c r="C101" s="134"/>
      <c r="D101" s="134"/>
      <c r="E101" s="134"/>
      <c r="F101" s="134"/>
      <c r="G101" s="134"/>
      <c r="H101" s="134"/>
      <c r="I101" s="134"/>
      <c r="J101" s="134"/>
      <c r="K101" s="189"/>
      <c r="L101" s="189"/>
      <c r="M101" s="189"/>
      <c r="N101" s="189"/>
      <c r="O101" s="154"/>
      <c r="P101" s="154"/>
      <c r="Q101" s="154"/>
      <c r="R101" s="154"/>
      <c r="S101" s="154"/>
      <c r="T101" s="154"/>
      <c r="U101" s="154"/>
      <c r="V101" s="154"/>
      <c r="W101" s="154"/>
      <c r="X101" s="154"/>
      <c r="Y101" s="154"/>
      <c r="Z101" s="154"/>
      <c r="AA101" s="154"/>
      <c r="AB101" s="154"/>
      <c r="AC101" s="154"/>
      <c r="AD101" s="154"/>
      <c r="AE101" s="189"/>
      <c r="AF101" s="189"/>
      <c r="AG101" s="189"/>
      <c r="AH101" s="189"/>
      <c r="AI101" s="189"/>
      <c r="AJ101" s="189"/>
      <c r="AK101" s="189"/>
      <c r="AL101" s="189"/>
      <c r="AM101" s="189"/>
      <c r="AN101" s="189"/>
    </row>
    <row r="102" s="120" customFormat="1" ht="30" customHeight="1" spans="1:40">
      <c r="A102" s="135" t="s">
        <v>52</v>
      </c>
      <c r="B102" s="134" t="s">
        <v>391</v>
      </c>
      <c r="C102" s="134"/>
      <c r="D102" s="134"/>
      <c r="E102" s="134"/>
      <c r="F102" s="134"/>
      <c r="G102" s="134"/>
      <c r="H102" s="134"/>
      <c r="I102" s="134"/>
      <c r="J102" s="134"/>
      <c r="K102" s="189"/>
      <c r="L102" s="189"/>
      <c r="M102" s="189"/>
      <c r="N102" s="189"/>
      <c r="O102" s="154"/>
      <c r="P102" s="154"/>
      <c r="Q102" s="154"/>
      <c r="R102" s="154"/>
      <c r="S102" s="154"/>
      <c r="T102" s="154"/>
      <c r="U102" s="154"/>
      <c r="V102" s="154"/>
      <c r="W102" s="154"/>
      <c r="X102" s="154"/>
      <c r="Y102" s="154"/>
      <c r="Z102" s="154"/>
      <c r="AA102" s="154"/>
      <c r="AB102" s="154"/>
      <c r="AC102" s="154"/>
      <c r="AD102" s="154"/>
      <c r="AE102" s="189"/>
      <c r="AF102" s="189"/>
      <c r="AG102" s="189"/>
      <c r="AH102" s="189"/>
      <c r="AI102" s="189"/>
      <c r="AJ102" s="189"/>
      <c r="AK102" s="189"/>
      <c r="AL102" s="189"/>
      <c r="AM102" s="189"/>
      <c r="AN102" s="189"/>
    </row>
    <row r="103" s="120" customFormat="1" ht="30" customHeight="1" spans="1:40">
      <c r="A103" s="135" t="s">
        <v>52</v>
      </c>
      <c r="B103" s="134" t="s">
        <v>392</v>
      </c>
      <c r="C103" s="134"/>
      <c r="D103" s="134"/>
      <c r="E103" s="134"/>
      <c r="F103" s="134"/>
      <c r="G103" s="134"/>
      <c r="H103" s="134"/>
      <c r="I103" s="134"/>
      <c r="J103" s="134"/>
      <c r="K103" s="189">
        <f>SUM(K104:K112)</f>
        <v>12.3</v>
      </c>
      <c r="L103" s="189">
        <f>SUM(L104:L112)</f>
        <v>9092</v>
      </c>
      <c r="M103" s="189">
        <f>SUM(M104:M112)</f>
        <v>35660</v>
      </c>
      <c r="N103" s="189">
        <f>SUM(N104:N112)</f>
        <v>10940</v>
      </c>
      <c r="O103" s="154">
        <f t="shared" ref="O103:AE103" si="32">SUM(O104:O112)</f>
        <v>5724</v>
      </c>
      <c r="P103" s="154">
        <f t="shared" si="32"/>
        <v>1924</v>
      </c>
      <c r="Q103" s="154">
        <f t="shared" si="32"/>
        <v>2000</v>
      </c>
      <c r="R103" s="154">
        <f t="shared" si="32"/>
        <v>1200</v>
      </c>
      <c r="S103" s="154">
        <f t="shared" si="32"/>
        <v>0</v>
      </c>
      <c r="T103" s="154">
        <f t="shared" si="32"/>
        <v>502</v>
      </c>
      <c r="U103" s="154">
        <f t="shared" si="32"/>
        <v>98</v>
      </c>
      <c r="V103" s="154">
        <f t="shared" si="32"/>
        <v>0</v>
      </c>
      <c r="W103" s="154">
        <f t="shared" si="32"/>
        <v>0</v>
      </c>
      <c r="X103" s="154">
        <f t="shared" si="32"/>
        <v>4531</v>
      </c>
      <c r="Y103" s="154">
        <f t="shared" si="32"/>
        <v>0</v>
      </c>
      <c r="Z103" s="154">
        <f t="shared" si="32"/>
        <v>126</v>
      </c>
      <c r="AA103" s="154">
        <f t="shared" si="32"/>
        <v>215</v>
      </c>
      <c r="AB103" s="154">
        <f t="shared" si="32"/>
        <v>344</v>
      </c>
      <c r="AC103" s="154">
        <f t="shared" si="32"/>
        <v>0</v>
      </c>
      <c r="AD103" s="154">
        <f t="shared" si="32"/>
        <v>0</v>
      </c>
      <c r="AE103" s="189"/>
      <c r="AF103" s="189"/>
      <c r="AG103" s="189"/>
      <c r="AH103" s="189"/>
      <c r="AI103" s="189"/>
      <c r="AJ103" s="189"/>
      <c r="AK103" s="189"/>
      <c r="AL103" s="189"/>
      <c r="AM103" s="189"/>
      <c r="AN103" s="189"/>
    </row>
    <row r="104" s="108" customFormat="1" ht="334" customHeight="1" spans="1:40">
      <c r="A104" s="136">
        <f>SUBTOTAL(103,$D$10:D104)</f>
        <v>37</v>
      </c>
      <c r="B104" s="137" t="s">
        <v>393</v>
      </c>
      <c r="C104" s="146" t="s">
        <v>55</v>
      </c>
      <c r="D104" s="143" t="s">
        <v>394</v>
      </c>
      <c r="E104" s="138" t="s">
        <v>388</v>
      </c>
      <c r="F104" s="185" t="s">
        <v>392</v>
      </c>
      <c r="G104" s="138" t="s">
        <v>57</v>
      </c>
      <c r="H104" s="138" t="s">
        <v>144</v>
      </c>
      <c r="I104" s="138" t="s">
        <v>74</v>
      </c>
      <c r="J104" s="155" t="s">
        <v>395</v>
      </c>
      <c r="K104" s="146">
        <v>1</v>
      </c>
      <c r="L104" s="147">
        <v>612</v>
      </c>
      <c r="M104" s="142">
        <v>2768</v>
      </c>
      <c r="N104" s="147">
        <v>3200</v>
      </c>
      <c r="O104" s="146">
        <f t="shared" ref="O104:O112" si="33">P104+Q104+R104+S104+T104+U104+V104+W104</f>
        <v>312</v>
      </c>
      <c r="P104" s="147">
        <v>312</v>
      </c>
      <c r="Q104" s="147"/>
      <c r="R104" s="146"/>
      <c r="S104" s="146"/>
      <c r="T104" s="146"/>
      <c r="U104" s="146"/>
      <c r="V104" s="146"/>
      <c r="W104" s="146"/>
      <c r="X104" s="146">
        <v>2543</v>
      </c>
      <c r="Y104" s="146"/>
      <c r="Z104" s="146">
        <v>63</v>
      </c>
      <c r="AA104" s="146">
        <v>110</v>
      </c>
      <c r="AB104" s="146">
        <v>172</v>
      </c>
      <c r="AC104" s="146" t="s">
        <v>396</v>
      </c>
      <c r="AD104" s="146"/>
      <c r="AE104" s="140" t="s">
        <v>97</v>
      </c>
      <c r="AF104" s="140" t="s">
        <v>98</v>
      </c>
      <c r="AG104" s="144" t="s">
        <v>397</v>
      </c>
      <c r="AH104" s="144" t="s">
        <v>398</v>
      </c>
      <c r="AI104" s="144" t="s">
        <v>65</v>
      </c>
      <c r="AJ104" s="155" t="s">
        <v>399</v>
      </c>
      <c r="AK104" s="155" t="s">
        <v>400</v>
      </c>
      <c r="AL104" s="141" t="s">
        <v>68</v>
      </c>
      <c r="AM104" s="172" t="s">
        <v>69</v>
      </c>
      <c r="AN104" s="141"/>
    </row>
    <row r="105" s="111" customFormat="1" ht="200" customHeight="1" spans="1:40">
      <c r="A105" s="136">
        <f>SUBTOTAL(103,$D$10:D105)</f>
        <v>38</v>
      </c>
      <c r="B105" s="137" t="s">
        <v>401</v>
      </c>
      <c r="C105" s="146" t="s">
        <v>55</v>
      </c>
      <c r="D105" s="138" t="s">
        <v>402</v>
      </c>
      <c r="E105" s="137" t="s">
        <v>388</v>
      </c>
      <c r="F105" s="137" t="s">
        <v>392</v>
      </c>
      <c r="G105" s="146" t="s">
        <v>57</v>
      </c>
      <c r="H105" s="142" t="s">
        <v>403</v>
      </c>
      <c r="I105" s="140" t="s">
        <v>104</v>
      </c>
      <c r="J105" s="137" t="s">
        <v>404</v>
      </c>
      <c r="K105" s="190">
        <v>2</v>
      </c>
      <c r="L105" s="190">
        <v>910</v>
      </c>
      <c r="M105" s="190">
        <v>3713</v>
      </c>
      <c r="N105" s="147">
        <v>1000</v>
      </c>
      <c r="O105" s="190">
        <f t="shared" si="33"/>
        <v>1000</v>
      </c>
      <c r="P105" s="190">
        <v>1000</v>
      </c>
      <c r="Q105" s="190"/>
      <c r="R105" s="190"/>
      <c r="S105" s="190"/>
      <c r="T105" s="190"/>
      <c r="U105" s="190"/>
      <c r="V105" s="190"/>
      <c r="W105" s="190"/>
      <c r="X105" s="190"/>
      <c r="Y105" s="190"/>
      <c r="Z105" s="190"/>
      <c r="AA105" s="190"/>
      <c r="AB105" s="190"/>
      <c r="AC105" s="190"/>
      <c r="AD105" s="190"/>
      <c r="AE105" s="142" t="s">
        <v>106</v>
      </c>
      <c r="AF105" s="193" t="s">
        <v>107</v>
      </c>
      <c r="AG105" s="142" t="s">
        <v>397</v>
      </c>
      <c r="AH105" s="193" t="s">
        <v>398</v>
      </c>
      <c r="AI105" s="193" t="s">
        <v>65</v>
      </c>
      <c r="AJ105" s="195" t="s">
        <v>405</v>
      </c>
      <c r="AK105" s="196" t="s">
        <v>406</v>
      </c>
      <c r="AL105" s="197" t="s">
        <v>68</v>
      </c>
      <c r="AM105" s="197" t="s">
        <v>69</v>
      </c>
      <c r="AN105" s="198"/>
    </row>
    <row r="106" s="111" customFormat="1" ht="137" customHeight="1" spans="1:40">
      <c r="A106" s="136">
        <f>SUBTOTAL(103,$D$10:D106)</f>
        <v>39</v>
      </c>
      <c r="B106" s="137" t="s">
        <v>407</v>
      </c>
      <c r="C106" s="146" t="s">
        <v>55</v>
      </c>
      <c r="D106" s="138" t="s">
        <v>408</v>
      </c>
      <c r="E106" s="138" t="s">
        <v>388</v>
      </c>
      <c r="F106" s="137" t="s">
        <v>392</v>
      </c>
      <c r="G106" s="146" t="s">
        <v>57</v>
      </c>
      <c r="H106" s="142" t="s">
        <v>409</v>
      </c>
      <c r="I106" s="140" t="s">
        <v>410</v>
      </c>
      <c r="J106" s="137" t="s">
        <v>411</v>
      </c>
      <c r="K106" s="146">
        <v>3.3</v>
      </c>
      <c r="L106" s="146">
        <v>5117</v>
      </c>
      <c r="M106" s="146">
        <v>19649</v>
      </c>
      <c r="N106" s="147">
        <v>600</v>
      </c>
      <c r="O106" s="190">
        <f t="shared" si="33"/>
        <v>600</v>
      </c>
      <c r="P106" s="190"/>
      <c r="Q106" s="190"/>
      <c r="R106" s="190"/>
      <c r="S106" s="190"/>
      <c r="T106" s="190">
        <v>502</v>
      </c>
      <c r="U106" s="190">
        <v>98</v>
      </c>
      <c r="V106" s="190"/>
      <c r="W106" s="190"/>
      <c r="X106" s="190"/>
      <c r="Y106" s="190"/>
      <c r="Z106" s="190"/>
      <c r="AA106" s="190"/>
      <c r="AB106" s="190"/>
      <c r="AC106" s="190"/>
      <c r="AD106" s="190"/>
      <c r="AE106" s="142" t="s">
        <v>106</v>
      </c>
      <c r="AF106" s="142" t="s">
        <v>107</v>
      </c>
      <c r="AG106" s="142" t="s">
        <v>412</v>
      </c>
      <c r="AH106" s="142" t="s">
        <v>413</v>
      </c>
      <c r="AI106" s="142" t="s">
        <v>414</v>
      </c>
      <c r="AJ106" s="155" t="s">
        <v>415</v>
      </c>
      <c r="AK106" s="160" t="s">
        <v>406</v>
      </c>
      <c r="AL106" s="197" t="s">
        <v>68</v>
      </c>
      <c r="AM106" s="197" t="s">
        <v>69</v>
      </c>
      <c r="AN106" s="198"/>
    </row>
    <row r="107" s="117" customFormat="1" ht="206" customHeight="1" spans="1:40">
      <c r="A107" s="136">
        <f>SUBTOTAL(103,$D$10:D107)</f>
        <v>40</v>
      </c>
      <c r="B107" s="138" t="s">
        <v>416</v>
      </c>
      <c r="C107" s="138" t="s">
        <v>55</v>
      </c>
      <c r="D107" s="138" t="s">
        <v>417</v>
      </c>
      <c r="E107" s="138" t="s">
        <v>388</v>
      </c>
      <c r="F107" s="138" t="s">
        <v>392</v>
      </c>
      <c r="G107" s="138" t="s">
        <v>57</v>
      </c>
      <c r="H107" s="138" t="s">
        <v>418</v>
      </c>
      <c r="I107" s="138" t="s">
        <v>153</v>
      </c>
      <c r="J107" s="139" t="s">
        <v>419</v>
      </c>
      <c r="K107" s="146">
        <v>1</v>
      </c>
      <c r="L107" s="143">
        <v>55</v>
      </c>
      <c r="M107" s="143">
        <v>213</v>
      </c>
      <c r="N107" s="147">
        <v>300</v>
      </c>
      <c r="O107" s="146">
        <f t="shared" si="33"/>
        <v>300</v>
      </c>
      <c r="P107" s="146"/>
      <c r="Q107" s="146"/>
      <c r="R107" s="147">
        <v>300</v>
      </c>
      <c r="S107" s="147"/>
      <c r="T107" s="146"/>
      <c r="U107" s="146"/>
      <c r="V107" s="146"/>
      <c r="W107" s="146"/>
      <c r="X107" s="146"/>
      <c r="Y107" s="146"/>
      <c r="Z107" s="146"/>
      <c r="AA107" s="146"/>
      <c r="AB107" s="147"/>
      <c r="AC107" s="146"/>
      <c r="AD107" s="146"/>
      <c r="AE107" s="142" t="s">
        <v>61</v>
      </c>
      <c r="AF107" s="142" t="s">
        <v>62</v>
      </c>
      <c r="AG107" s="142" t="s">
        <v>195</v>
      </c>
      <c r="AH107" s="142" t="s">
        <v>196</v>
      </c>
      <c r="AI107" s="179" t="s">
        <v>173</v>
      </c>
      <c r="AJ107" s="180" t="s">
        <v>420</v>
      </c>
      <c r="AK107" s="180" t="s">
        <v>421</v>
      </c>
      <c r="AL107" s="179" t="s">
        <v>68</v>
      </c>
      <c r="AM107" s="158" t="s">
        <v>69</v>
      </c>
      <c r="AN107" s="179"/>
    </row>
    <row r="108" s="117" customFormat="1" ht="150" customHeight="1" spans="1:40">
      <c r="A108" s="136">
        <f>SUBTOTAL(103,$D$10:D108)</f>
        <v>41</v>
      </c>
      <c r="B108" s="138" t="s">
        <v>422</v>
      </c>
      <c r="C108" s="138" t="s">
        <v>55</v>
      </c>
      <c r="D108" s="138" t="s">
        <v>423</v>
      </c>
      <c r="E108" s="138" t="s">
        <v>388</v>
      </c>
      <c r="F108" s="138" t="s">
        <v>392</v>
      </c>
      <c r="G108" s="138" t="s">
        <v>57</v>
      </c>
      <c r="H108" s="138" t="s">
        <v>424</v>
      </c>
      <c r="I108" s="138" t="s">
        <v>74</v>
      </c>
      <c r="J108" s="139" t="s">
        <v>425</v>
      </c>
      <c r="K108" s="146">
        <v>1</v>
      </c>
      <c r="L108" s="143">
        <v>108</v>
      </c>
      <c r="M108" s="143">
        <v>360</v>
      </c>
      <c r="N108" s="147">
        <v>300</v>
      </c>
      <c r="O108" s="146">
        <f t="shared" si="33"/>
        <v>300</v>
      </c>
      <c r="P108" s="146"/>
      <c r="Q108" s="146"/>
      <c r="R108" s="147">
        <v>300</v>
      </c>
      <c r="S108" s="147"/>
      <c r="T108" s="146"/>
      <c r="U108" s="146"/>
      <c r="V108" s="146"/>
      <c r="W108" s="146"/>
      <c r="X108" s="146"/>
      <c r="Y108" s="146"/>
      <c r="Z108" s="146"/>
      <c r="AA108" s="146"/>
      <c r="AB108" s="147"/>
      <c r="AC108" s="146"/>
      <c r="AD108" s="146"/>
      <c r="AE108" s="142" t="s">
        <v>97</v>
      </c>
      <c r="AF108" s="142" t="s">
        <v>98</v>
      </c>
      <c r="AG108" s="142" t="s">
        <v>195</v>
      </c>
      <c r="AH108" s="142" t="s">
        <v>196</v>
      </c>
      <c r="AI108" s="179" t="s">
        <v>173</v>
      </c>
      <c r="AJ108" s="180" t="s">
        <v>426</v>
      </c>
      <c r="AK108" s="180" t="s">
        <v>427</v>
      </c>
      <c r="AL108" s="179" t="s">
        <v>68</v>
      </c>
      <c r="AM108" s="158" t="s">
        <v>69</v>
      </c>
      <c r="AN108" s="179"/>
    </row>
    <row r="109" s="117" customFormat="1" ht="232" customHeight="1" spans="1:40">
      <c r="A109" s="136">
        <f>SUBTOTAL(103,$D$10:D109)</f>
        <v>42</v>
      </c>
      <c r="B109" s="138" t="s">
        <v>428</v>
      </c>
      <c r="C109" s="138" t="s">
        <v>55</v>
      </c>
      <c r="D109" s="138" t="s">
        <v>429</v>
      </c>
      <c r="E109" s="138" t="s">
        <v>388</v>
      </c>
      <c r="F109" s="138" t="s">
        <v>392</v>
      </c>
      <c r="G109" s="138" t="s">
        <v>57</v>
      </c>
      <c r="H109" s="138" t="s">
        <v>430</v>
      </c>
      <c r="I109" s="138" t="s">
        <v>74</v>
      </c>
      <c r="J109" s="139" t="s">
        <v>431</v>
      </c>
      <c r="K109" s="146">
        <v>1</v>
      </c>
      <c r="L109" s="143">
        <v>435</v>
      </c>
      <c r="M109" s="143">
        <v>1884</v>
      </c>
      <c r="N109" s="147">
        <v>300</v>
      </c>
      <c r="O109" s="146">
        <f t="shared" si="33"/>
        <v>300</v>
      </c>
      <c r="P109" s="146"/>
      <c r="Q109" s="146"/>
      <c r="R109" s="147">
        <v>300</v>
      </c>
      <c r="S109" s="147"/>
      <c r="T109" s="146"/>
      <c r="U109" s="146"/>
      <c r="V109" s="146"/>
      <c r="W109" s="146"/>
      <c r="X109" s="146"/>
      <c r="Y109" s="146"/>
      <c r="Z109" s="146"/>
      <c r="AA109" s="146"/>
      <c r="AB109" s="147"/>
      <c r="AC109" s="146"/>
      <c r="AD109" s="146"/>
      <c r="AE109" s="142" t="s">
        <v>288</v>
      </c>
      <c r="AF109" s="142" t="s">
        <v>289</v>
      </c>
      <c r="AG109" s="142" t="s">
        <v>195</v>
      </c>
      <c r="AH109" s="142" t="s">
        <v>196</v>
      </c>
      <c r="AI109" s="179" t="s">
        <v>173</v>
      </c>
      <c r="AJ109" s="180" t="s">
        <v>432</v>
      </c>
      <c r="AK109" s="180" t="s">
        <v>433</v>
      </c>
      <c r="AL109" s="179" t="s">
        <v>68</v>
      </c>
      <c r="AM109" s="158" t="s">
        <v>69</v>
      </c>
      <c r="AN109" s="179"/>
    </row>
    <row r="110" s="117" customFormat="1" ht="232" customHeight="1" spans="1:40">
      <c r="A110" s="136">
        <f>SUBTOTAL(103,$D$10:D110)</f>
        <v>43</v>
      </c>
      <c r="B110" s="138" t="s">
        <v>434</v>
      </c>
      <c r="C110" s="138" t="s">
        <v>55</v>
      </c>
      <c r="D110" s="138" t="s">
        <v>435</v>
      </c>
      <c r="E110" s="138" t="s">
        <v>388</v>
      </c>
      <c r="F110" s="138" t="s">
        <v>392</v>
      </c>
      <c r="G110" s="138" t="s">
        <v>57</v>
      </c>
      <c r="H110" s="186" t="s">
        <v>436</v>
      </c>
      <c r="I110" s="138" t="s">
        <v>74</v>
      </c>
      <c r="J110" s="139" t="s">
        <v>437</v>
      </c>
      <c r="K110" s="146">
        <v>1</v>
      </c>
      <c r="L110" s="143">
        <v>582</v>
      </c>
      <c r="M110" s="143">
        <v>2180</v>
      </c>
      <c r="N110" s="147">
        <v>300</v>
      </c>
      <c r="O110" s="146">
        <f t="shared" si="33"/>
        <v>300</v>
      </c>
      <c r="P110" s="146"/>
      <c r="Q110" s="146"/>
      <c r="R110" s="147">
        <v>300</v>
      </c>
      <c r="S110" s="147"/>
      <c r="T110" s="146"/>
      <c r="U110" s="146"/>
      <c r="V110" s="146"/>
      <c r="W110" s="146"/>
      <c r="X110" s="146"/>
      <c r="Y110" s="146"/>
      <c r="Z110" s="146"/>
      <c r="AA110" s="146"/>
      <c r="AB110" s="147"/>
      <c r="AC110" s="146"/>
      <c r="AD110" s="146"/>
      <c r="AE110" s="142" t="s">
        <v>438</v>
      </c>
      <c r="AF110" s="142" t="s">
        <v>439</v>
      </c>
      <c r="AG110" s="142" t="s">
        <v>195</v>
      </c>
      <c r="AH110" s="142" t="s">
        <v>196</v>
      </c>
      <c r="AI110" s="179" t="s">
        <v>173</v>
      </c>
      <c r="AJ110" s="180" t="s">
        <v>440</v>
      </c>
      <c r="AK110" s="180" t="s">
        <v>441</v>
      </c>
      <c r="AL110" s="179" t="s">
        <v>68</v>
      </c>
      <c r="AM110" s="158" t="s">
        <v>69</v>
      </c>
      <c r="AN110" s="179"/>
    </row>
    <row r="111" s="117" customFormat="1" ht="150" customHeight="1" spans="1:40">
      <c r="A111" s="136">
        <f>SUBTOTAL(103,$D$10:D111)</f>
        <v>44</v>
      </c>
      <c r="B111" s="138" t="s">
        <v>442</v>
      </c>
      <c r="C111" s="187" t="s">
        <v>55</v>
      </c>
      <c r="D111" s="187" t="s">
        <v>443</v>
      </c>
      <c r="E111" s="149" t="s">
        <v>388</v>
      </c>
      <c r="F111" s="149" t="s">
        <v>444</v>
      </c>
      <c r="G111" s="138" t="s">
        <v>57</v>
      </c>
      <c r="H111" s="187" t="s">
        <v>103</v>
      </c>
      <c r="I111" s="187" t="s">
        <v>153</v>
      </c>
      <c r="J111" s="191" t="s">
        <v>445</v>
      </c>
      <c r="K111" s="146">
        <v>1</v>
      </c>
      <c r="L111" s="143">
        <v>796</v>
      </c>
      <c r="M111" s="143">
        <v>3224</v>
      </c>
      <c r="N111" s="146">
        <v>300</v>
      </c>
      <c r="O111" s="146">
        <f t="shared" si="33"/>
        <v>300</v>
      </c>
      <c r="P111" s="146">
        <v>300</v>
      </c>
      <c r="Q111" s="146"/>
      <c r="R111" s="146"/>
      <c r="S111" s="146"/>
      <c r="T111" s="146"/>
      <c r="U111" s="146"/>
      <c r="V111" s="146"/>
      <c r="W111" s="146"/>
      <c r="X111" s="146"/>
      <c r="Y111" s="146"/>
      <c r="Z111" s="146"/>
      <c r="AA111" s="146"/>
      <c r="AB111" s="146"/>
      <c r="AC111" s="146"/>
      <c r="AD111" s="146"/>
      <c r="AE111" s="142" t="s">
        <v>106</v>
      </c>
      <c r="AF111" s="142" t="s">
        <v>107</v>
      </c>
      <c r="AG111" s="142" t="s">
        <v>446</v>
      </c>
      <c r="AH111" s="142" t="s">
        <v>447</v>
      </c>
      <c r="AI111" s="179" t="s">
        <v>414</v>
      </c>
      <c r="AJ111" s="180" t="s">
        <v>415</v>
      </c>
      <c r="AK111" s="180" t="s">
        <v>406</v>
      </c>
      <c r="AL111" s="179" t="s">
        <v>68</v>
      </c>
      <c r="AM111" s="158" t="s">
        <v>69</v>
      </c>
      <c r="AN111" s="179"/>
    </row>
    <row r="112" s="117" customFormat="1" ht="263" customHeight="1" spans="1:40">
      <c r="A112" s="136">
        <f>SUBTOTAL(103,$D$10:D112)</f>
        <v>45</v>
      </c>
      <c r="B112" s="138" t="s">
        <v>448</v>
      </c>
      <c r="C112" s="187" t="s">
        <v>55</v>
      </c>
      <c r="D112" s="187" t="s">
        <v>449</v>
      </c>
      <c r="E112" s="149" t="s">
        <v>388</v>
      </c>
      <c r="F112" s="149" t="s">
        <v>444</v>
      </c>
      <c r="G112" s="138" t="s">
        <v>57</v>
      </c>
      <c r="H112" s="187" t="s">
        <v>450</v>
      </c>
      <c r="I112" s="187" t="s">
        <v>451</v>
      </c>
      <c r="J112" s="192" t="s">
        <v>452</v>
      </c>
      <c r="K112" s="146">
        <v>1</v>
      </c>
      <c r="L112" s="143">
        <v>477</v>
      </c>
      <c r="M112" s="143">
        <v>1669</v>
      </c>
      <c r="N112" s="146">
        <v>4640</v>
      </c>
      <c r="O112" s="146">
        <f t="shared" si="33"/>
        <v>2312</v>
      </c>
      <c r="P112" s="146">
        <v>312</v>
      </c>
      <c r="Q112" s="146">
        <v>2000</v>
      </c>
      <c r="R112" s="146"/>
      <c r="S112" s="146"/>
      <c r="T112" s="146"/>
      <c r="U112" s="146"/>
      <c r="V112" s="146"/>
      <c r="W112" s="146"/>
      <c r="X112" s="146">
        <v>1988</v>
      </c>
      <c r="Y112" s="146"/>
      <c r="Z112" s="146">
        <v>63</v>
      </c>
      <c r="AA112" s="146">
        <v>105</v>
      </c>
      <c r="AB112" s="146">
        <v>172</v>
      </c>
      <c r="AC112" s="142" t="s">
        <v>453</v>
      </c>
      <c r="AD112" s="146"/>
      <c r="AE112" s="142" t="s">
        <v>193</v>
      </c>
      <c r="AF112" s="142" t="s">
        <v>194</v>
      </c>
      <c r="AG112" s="142" t="s">
        <v>397</v>
      </c>
      <c r="AH112" s="142" t="s">
        <v>398</v>
      </c>
      <c r="AI112" s="179" t="s">
        <v>65</v>
      </c>
      <c r="AJ112" s="180" t="s">
        <v>454</v>
      </c>
      <c r="AK112" s="180" t="s">
        <v>455</v>
      </c>
      <c r="AL112" s="179" t="s">
        <v>68</v>
      </c>
      <c r="AM112" s="158" t="s">
        <v>69</v>
      </c>
      <c r="AN112" s="179"/>
    </row>
    <row r="113" s="120" customFormat="1" ht="30" customHeight="1" spans="1:40">
      <c r="A113" s="184" t="s">
        <v>50</v>
      </c>
      <c r="B113" s="134" t="s">
        <v>456</v>
      </c>
      <c r="C113" s="134"/>
      <c r="D113" s="134"/>
      <c r="E113" s="134"/>
      <c r="F113" s="134"/>
      <c r="G113" s="134"/>
      <c r="H113" s="134"/>
      <c r="I113" s="134"/>
      <c r="J113" s="134"/>
      <c r="K113" s="154"/>
      <c r="L113" s="189"/>
      <c r="M113" s="189"/>
      <c r="N113" s="189">
        <f>N114+N115+N116+N117+N118+N119</f>
        <v>0</v>
      </c>
      <c r="O113" s="154">
        <f t="shared" ref="O113:AE113" si="34">O114+O115+O116+O117+O118+O119</f>
        <v>0</v>
      </c>
      <c r="P113" s="154">
        <f t="shared" si="34"/>
        <v>0</v>
      </c>
      <c r="Q113" s="154">
        <f t="shared" si="34"/>
        <v>0</v>
      </c>
      <c r="R113" s="154">
        <f t="shared" si="34"/>
        <v>0</v>
      </c>
      <c r="S113" s="154">
        <f t="shared" si="34"/>
        <v>0</v>
      </c>
      <c r="T113" s="154">
        <f t="shared" si="34"/>
        <v>0</v>
      </c>
      <c r="U113" s="154">
        <f t="shared" si="34"/>
        <v>0</v>
      </c>
      <c r="V113" s="154">
        <f t="shared" si="34"/>
        <v>0</v>
      </c>
      <c r="W113" s="154">
        <f t="shared" si="34"/>
        <v>0</v>
      </c>
      <c r="X113" s="154">
        <f t="shared" si="34"/>
        <v>0</v>
      </c>
      <c r="Y113" s="154">
        <f t="shared" si="34"/>
        <v>0</v>
      </c>
      <c r="Z113" s="154">
        <f t="shared" si="34"/>
        <v>0</v>
      </c>
      <c r="AA113" s="154">
        <f t="shared" si="34"/>
        <v>0</v>
      </c>
      <c r="AB113" s="154">
        <f t="shared" si="34"/>
        <v>0</v>
      </c>
      <c r="AC113" s="154">
        <f t="shared" si="34"/>
        <v>0</v>
      </c>
      <c r="AD113" s="154">
        <f t="shared" si="34"/>
        <v>0</v>
      </c>
      <c r="AE113" s="189"/>
      <c r="AF113" s="189"/>
      <c r="AG113" s="189"/>
      <c r="AH113" s="189"/>
      <c r="AI113" s="189"/>
      <c r="AJ113" s="189"/>
      <c r="AK113" s="189"/>
      <c r="AL113" s="189"/>
      <c r="AM113" s="189"/>
      <c r="AN113" s="189"/>
    </row>
    <row r="114" s="120" customFormat="1" ht="30" customHeight="1" spans="1:40">
      <c r="A114" s="135" t="s">
        <v>52</v>
      </c>
      <c r="B114" s="134" t="s">
        <v>457</v>
      </c>
      <c r="C114" s="134"/>
      <c r="D114" s="134"/>
      <c r="E114" s="134"/>
      <c r="F114" s="134"/>
      <c r="G114" s="134"/>
      <c r="H114" s="134"/>
      <c r="I114" s="134"/>
      <c r="J114" s="134"/>
      <c r="K114" s="189"/>
      <c r="L114" s="189"/>
      <c r="M114" s="189"/>
      <c r="N114" s="189"/>
      <c r="O114" s="154"/>
      <c r="P114" s="154"/>
      <c r="Q114" s="154"/>
      <c r="R114" s="154"/>
      <c r="S114" s="154"/>
      <c r="T114" s="154"/>
      <c r="U114" s="154"/>
      <c r="V114" s="154"/>
      <c r="W114" s="154"/>
      <c r="X114" s="154"/>
      <c r="Y114" s="154"/>
      <c r="Z114" s="154"/>
      <c r="AA114" s="154"/>
      <c r="AB114" s="154"/>
      <c r="AC114" s="154"/>
      <c r="AD114" s="154"/>
      <c r="AE114" s="189"/>
      <c r="AF114" s="189"/>
      <c r="AG114" s="189"/>
      <c r="AH114" s="189"/>
      <c r="AI114" s="189"/>
      <c r="AJ114" s="189"/>
      <c r="AK114" s="189"/>
      <c r="AL114" s="189"/>
      <c r="AM114" s="189"/>
      <c r="AN114" s="189"/>
    </row>
    <row r="115" s="120" customFormat="1" ht="30" customHeight="1" spans="1:40">
      <c r="A115" s="135" t="s">
        <v>52</v>
      </c>
      <c r="B115" s="134" t="s">
        <v>458</v>
      </c>
      <c r="C115" s="134"/>
      <c r="D115" s="134"/>
      <c r="E115" s="134"/>
      <c r="F115" s="134"/>
      <c r="G115" s="134"/>
      <c r="H115" s="134"/>
      <c r="I115" s="134"/>
      <c r="J115" s="134"/>
      <c r="K115" s="189"/>
      <c r="L115" s="189"/>
      <c r="M115" s="189"/>
      <c r="N115" s="189"/>
      <c r="O115" s="154"/>
      <c r="P115" s="154"/>
      <c r="Q115" s="154"/>
      <c r="R115" s="154"/>
      <c r="S115" s="154"/>
      <c r="T115" s="154"/>
      <c r="U115" s="154"/>
      <c r="V115" s="154"/>
      <c r="W115" s="154"/>
      <c r="X115" s="154"/>
      <c r="Y115" s="154"/>
      <c r="Z115" s="154"/>
      <c r="AA115" s="154"/>
      <c r="AB115" s="154"/>
      <c r="AC115" s="154"/>
      <c r="AD115" s="154"/>
      <c r="AE115" s="189"/>
      <c r="AF115" s="189"/>
      <c r="AG115" s="189"/>
      <c r="AH115" s="189"/>
      <c r="AI115" s="189"/>
      <c r="AJ115" s="189"/>
      <c r="AK115" s="189"/>
      <c r="AL115" s="189"/>
      <c r="AM115" s="189"/>
      <c r="AN115" s="189"/>
    </row>
    <row r="116" s="120" customFormat="1" ht="30" customHeight="1" spans="1:40">
      <c r="A116" s="135" t="s">
        <v>52</v>
      </c>
      <c r="B116" s="134" t="s">
        <v>459</v>
      </c>
      <c r="C116" s="134"/>
      <c r="D116" s="134"/>
      <c r="E116" s="134"/>
      <c r="F116" s="134"/>
      <c r="G116" s="134"/>
      <c r="H116" s="134"/>
      <c r="I116" s="134"/>
      <c r="J116" s="134"/>
      <c r="K116" s="189"/>
      <c r="L116" s="189"/>
      <c r="M116" s="189"/>
      <c r="N116" s="189"/>
      <c r="O116" s="154"/>
      <c r="P116" s="154"/>
      <c r="Q116" s="154"/>
      <c r="R116" s="154"/>
      <c r="S116" s="154"/>
      <c r="T116" s="154"/>
      <c r="U116" s="154"/>
      <c r="V116" s="154"/>
      <c r="W116" s="154"/>
      <c r="X116" s="154"/>
      <c r="Y116" s="154"/>
      <c r="Z116" s="154"/>
      <c r="AA116" s="154"/>
      <c r="AB116" s="154"/>
      <c r="AC116" s="154"/>
      <c r="AD116" s="154"/>
      <c r="AE116" s="189"/>
      <c r="AF116" s="189"/>
      <c r="AG116" s="189"/>
      <c r="AH116" s="189"/>
      <c r="AI116" s="189"/>
      <c r="AJ116" s="189"/>
      <c r="AK116" s="189"/>
      <c r="AL116" s="189"/>
      <c r="AM116" s="189"/>
      <c r="AN116" s="189"/>
    </row>
    <row r="117" s="120" customFormat="1" ht="30" customHeight="1" spans="1:40">
      <c r="A117" s="135" t="s">
        <v>52</v>
      </c>
      <c r="B117" s="134" t="s">
        <v>460</v>
      </c>
      <c r="C117" s="134"/>
      <c r="D117" s="134"/>
      <c r="E117" s="134"/>
      <c r="F117" s="134"/>
      <c r="G117" s="134"/>
      <c r="H117" s="134"/>
      <c r="I117" s="134"/>
      <c r="J117" s="134"/>
      <c r="K117" s="189"/>
      <c r="L117" s="189"/>
      <c r="M117" s="189"/>
      <c r="N117" s="189"/>
      <c r="O117" s="154"/>
      <c r="P117" s="154"/>
      <c r="Q117" s="154"/>
      <c r="R117" s="154"/>
      <c r="S117" s="154"/>
      <c r="T117" s="154"/>
      <c r="U117" s="154"/>
      <c r="V117" s="154"/>
      <c r="W117" s="154"/>
      <c r="X117" s="154"/>
      <c r="Y117" s="154"/>
      <c r="Z117" s="154"/>
      <c r="AA117" s="154"/>
      <c r="AB117" s="154"/>
      <c r="AC117" s="154"/>
      <c r="AD117" s="154"/>
      <c r="AE117" s="189"/>
      <c r="AF117" s="189"/>
      <c r="AG117" s="189"/>
      <c r="AH117" s="189"/>
      <c r="AI117" s="189"/>
      <c r="AJ117" s="189"/>
      <c r="AK117" s="189"/>
      <c r="AL117" s="189"/>
      <c r="AM117" s="189"/>
      <c r="AN117" s="189"/>
    </row>
    <row r="118" s="120" customFormat="1" ht="30" customHeight="1" spans="1:40">
      <c r="A118" s="135" t="s">
        <v>52</v>
      </c>
      <c r="B118" s="134" t="s">
        <v>461</v>
      </c>
      <c r="C118" s="134"/>
      <c r="D118" s="134"/>
      <c r="E118" s="134"/>
      <c r="F118" s="134"/>
      <c r="G118" s="134"/>
      <c r="H118" s="134"/>
      <c r="I118" s="134"/>
      <c r="J118" s="134"/>
      <c r="K118" s="189"/>
      <c r="L118" s="189"/>
      <c r="M118" s="189"/>
      <c r="N118" s="189"/>
      <c r="O118" s="154"/>
      <c r="P118" s="154"/>
      <c r="Q118" s="154"/>
      <c r="R118" s="154"/>
      <c r="S118" s="154"/>
      <c r="T118" s="154"/>
      <c r="U118" s="154"/>
      <c r="V118" s="154"/>
      <c r="W118" s="154"/>
      <c r="X118" s="154"/>
      <c r="Y118" s="154"/>
      <c r="Z118" s="154"/>
      <c r="AA118" s="154"/>
      <c r="AB118" s="154"/>
      <c r="AC118" s="154"/>
      <c r="AD118" s="154"/>
      <c r="AE118" s="189"/>
      <c r="AF118" s="189"/>
      <c r="AG118" s="189"/>
      <c r="AH118" s="189"/>
      <c r="AI118" s="189"/>
      <c r="AJ118" s="189"/>
      <c r="AK118" s="189"/>
      <c r="AL118" s="189"/>
      <c r="AM118" s="189"/>
      <c r="AN118" s="189"/>
    </row>
    <row r="119" s="120" customFormat="1" ht="30" customHeight="1" spans="1:40">
      <c r="A119" s="135" t="s">
        <v>52</v>
      </c>
      <c r="B119" s="134" t="s">
        <v>462</v>
      </c>
      <c r="C119" s="134"/>
      <c r="D119" s="134"/>
      <c r="E119" s="134"/>
      <c r="F119" s="134"/>
      <c r="G119" s="134"/>
      <c r="H119" s="134"/>
      <c r="I119" s="134"/>
      <c r="J119" s="134"/>
      <c r="K119" s="189"/>
      <c r="L119" s="189"/>
      <c r="M119" s="189"/>
      <c r="N119" s="189"/>
      <c r="O119" s="154"/>
      <c r="P119" s="154"/>
      <c r="Q119" s="154"/>
      <c r="R119" s="154"/>
      <c r="S119" s="154"/>
      <c r="T119" s="154"/>
      <c r="U119" s="154"/>
      <c r="V119" s="154"/>
      <c r="W119" s="154"/>
      <c r="X119" s="154"/>
      <c r="Y119" s="154"/>
      <c r="Z119" s="154"/>
      <c r="AA119" s="154"/>
      <c r="AB119" s="154"/>
      <c r="AC119" s="154"/>
      <c r="AD119" s="154"/>
      <c r="AE119" s="189"/>
      <c r="AF119" s="189"/>
      <c r="AG119" s="189"/>
      <c r="AH119" s="189"/>
      <c r="AI119" s="189"/>
      <c r="AJ119" s="189"/>
      <c r="AK119" s="189"/>
      <c r="AL119" s="189"/>
      <c r="AM119" s="189"/>
      <c r="AN119" s="189"/>
    </row>
    <row r="120" s="120" customFormat="1" ht="30" customHeight="1" spans="1:40">
      <c r="A120" s="133" t="s">
        <v>48</v>
      </c>
      <c r="B120" s="134" t="s">
        <v>463</v>
      </c>
      <c r="C120" s="134"/>
      <c r="D120" s="134"/>
      <c r="E120" s="134"/>
      <c r="F120" s="134"/>
      <c r="G120" s="134"/>
      <c r="H120" s="134"/>
      <c r="I120" s="134"/>
      <c r="J120" s="134"/>
      <c r="K120" s="189"/>
      <c r="L120" s="189"/>
      <c r="M120" s="189"/>
      <c r="N120" s="189">
        <f>N121</f>
        <v>300</v>
      </c>
      <c r="O120" s="154">
        <f t="shared" ref="O120:AE120" si="35">O121</f>
        <v>300</v>
      </c>
      <c r="P120" s="154">
        <f t="shared" si="35"/>
        <v>0</v>
      </c>
      <c r="Q120" s="154">
        <f t="shared" si="35"/>
        <v>0</v>
      </c>
      <c r="R120" s="154">
        <f t="shared" si="35"/>
        <v>300</v>
      </c>
      <c r="S120" s="154">
        <f t="shared" si="35"/>
        <v>0</v>
      </c>
      <c r="T120" s="154">
        <f t="shared" si="35"/>
        <v>0</v>
      </c>
      <c r="U120" s="154">
        <f t="shared" si="35"/>
        <v>0</v>
      </c>
      <c r="V120" s="154">
        <f t="shared" si="35"/>
        <v>0</v>
      </c>
      <c r="W120" s="154">
        <f t="shared" si="35"/>
        <v>0</v>
      </c>
      <c r="X120" s="154">
        <f t="shared" si="35"/>
        <v>0</v>
      </c>
      <c r="Y120" s="154">
        <f t="shared" si="35"/>
        <v>0</v>
      </c>
      <c r="Z120" s="154">
        <f t="shared" si="35"/>
        <v>0</v>
      </c>
      <c r="AA120" s="154">
        <f t="shared" si="35"/>
        <v>0</v>
      </c>
      <c r="AB120" s="154">
        <f t="shared" si="35"/>
        <v>0</v>
      </c>
      <c r="AC120" s="154">
        <f t="shared" si="35"/>
        <v>0</v>
      </c>
      <c r="AD120" s="154">
        <f t="shared" si="35"/>
        <v>0</v>
      </c>
      <c r="AE120" s="189"/>
      <c r="AF120" s="189"/>
      <c r="AG120" s="189"/>
      <c r="AH120" s="189"/>
      <c r="AI120" s="189"/>
      <c r="AJ120" s="189"/>
      <c r="AK120" s="189"/>
      <c r="AL120" s="189"/>
      <c r="AM120" s="189"/>
      <c r="AN120" s="189"/>
    </row>
    <row r="121" s="120" customFormat="1" ht="30" customHeight="1" spans="1:40">
      <c r="A121" s="133" t="s">
        <v>50</v>
      </c>
      <c r="B121" s="134" t="s">
        <v>463</v>
      </c>
      <c r="C121" s="134"/>
      <c r="D121" s="134"/>
      <c r="E121" s="134"/>
      <c r="F121" s="134"/>
      <c r="G121" s="134"/>
      <c r="H121" s="134"/>
      <c r="I121" s="134"/>
      <c r="J121" s="134"/>
      <c r="K121" s="189"/>
      <c r="L121" s="189"/>
      <c r="M121" s="189"/>
      <c r="N121" s="189">
        <f>N122+N123+N124+N125+N126+N128</f>
        <v>300</v>
      </c>
      <c r="O121" s="154">
        <f t="shared" ref="O121:AE121" si="36">O122+O123+O124+O125+O126+O128</f>
        <v>300</v>
      </c>
      <c r="P121" s="154">
        <f t="shared" si="36"/>
        <v>0</v>
      </c>
      <c r="Q121" s="154">
        <f t="shared" si="36"/>
        <v>0</v>
      </c>
      <c r="R121" s="154">
        <f t="shared" si="36"/>
        <v>300</v>
      </c>
      <c r="S121" s="154">
        <f t="shared" si="36"/>
        <v>0</v>
      </c>
      <c r="T121" s="154">
        <f t="shared" si="36"/>
        <v>0</v>
      </c>
      <c r="U121" s="154">
        <f t="shared" si="36"/>
        <v>0</v>
      </c>
      <c r="V121" s="154">
        <f t="shared" si="36"/>
        <v>0</v>
      </c>
      <c r="W121" s="154">
        <f t="shared" si="36"/>
        <v>0</v>
      </c>
      <c r="X121" s="154">
        <f t="shared" si="36"/>
        <v>0</v>
      </c>
      <c r="Y121" s="154">
        <f t="shared" si="36"/>
        <v>0</v>
      </c>
      <c r="Z121" s="154">
        <f t="shared" si="36"/>
        <v>0</v>
      </c>
      <c r="AA121" s="154">
        <f t="shared" si="36"/>
        <v>0</v>
      </c>
      <c r="AB121" s="154">
        <f t="shared" si="36"/>
        <v>0</v>
      </c>
      <c r="AC121" s="154">
        <f t="shared" si="36"/>
        <v>0</v>
      </c>
      <c r="AD121" s="154">
        <f t="shared" si="36"/>
        <v>0</v>
      </c>
      <c r="AE121" s="189"/>
      <c r="AF121" s="189"/>
      <c r="AG121" s="189"/>
      <c r="AH121" s="189"/>
      <c r="AI121" s="189"/>
      <c r="AJ121" s="189"/>
      <c r="AK121" s="189"/>
      <c r="AL121" s="189"/>
      <c r="AM121" s="189"/>
      <c r="AN121" s="189"/>
    </row>
    <row r="122" s="120" customFormat="1" ht="30" customHeight="1" spans="1:40">
      <c r="A122" s="135" t="s">
        <v>52</v>
      </c>
      <c r="B122" s="134" t="s">
        <v>464</v>
      </c>
      <c r="C122" s="134"/>
      <c r="D122" s="134"/>
      <c r="E122" s="134"/>
      <c r="F122" s="134"/>
      <c r="G122" s="134"/>
      <c r="H122" s="134"/>
      <c r="I122" s="134"/>
      <c r="J122" s="134"/>
      <c r="K122" s="189"/>
      <c r="L122" s="189"/>
      <c r="M122" s="189"/>
      <c r="N122" s="189"/>
      <c r="O122" s="154"/>
      <c r="P122" s="154"/>
      <c r="Q122" s="154"/>
      <c r="R122" s="154"/>
      <c r="S122" s="154"/>
      <c r="T122" s="154"/>
      <c r="U122" s="154"/>
      <c r="V122" s="154"/>
      <c r="W122" s="154"/>
      <c r="X122" s="154"/>
      <c r="Y122" s="154"/>
      <c r="Z122" s="154"/>
      <c r="AA122" s="154"/>
      <c r="AB122" s="154"/>
      <c r="AC122" s="154"/>
      <c r="AD122" s="154"/>
      <c r="AE122" s="189"/>
      <c r="AF122" s="189"/>
      <c r="AG122" s="189"/>
      <c r="AH122" s="189"/>
      <c r="AI122" s="189"/>
      <c r="AJ122" s="189"/>
      <c r="AK122" s="189"/>
      <c r="AL122" s="189"/>
      <c r="AM122" s="189"/>
      <c r="AN122" s="189"/>
    </row>
    <row r="123" s="120" customFormat="1" ht="30" customHeight="1" spans="1:40">
      <c r="A123" s="135" t="s">
        <v>52</v>
      </c>
      <c r="B123" s="134" t="s">
        <v>465</v>
      </c>
      <c r="C123" s="134"/>
      <c r="D123" s="134"/>
      <c r="E123" s="134"/>
      <c r="F123" s="134"/>
      <c r="G123" s="134"/>
      <c r="H123" s="134"/>
      <c r="I123" s="134"/>
      <c r="J123" s="134"/>
      <c r="K123" s="189"/>
      <c r="L123" s="189"/>
      <c r="M123" s="189"/>
      <c r="N123" s="189"/>
      <c r="O123" s="154"/>
      <c r="P123" s="154"/>
      <c r="Q123" s="154"/>
      <c r="R123" s="154"/>
      <c r="S123" s="154"/>
      <c r="T123" s="154"/>
      <c r="U123" s="154"/>
      <c r="V123" s="154"/>
      <c r="W123" s="154"/>
      <c r="X123" s="154"/>
      <c r="Y123" s="154"/>
      <c r="Z123" s="154"/>
      <c r="AA123" s="154"/>
      <c r="AB123" s="154"/>
      <c r="AC123" s="154"/>
      <c r="AD123" s="154"/>
      <c r="AE123" s="189"/>
      <c r="AF123" s="189"/>
      <c r="AG123" s="189"/>
      <c r="AH123" s="189"/>
      <c r="AI123" s="189"/>
      <c r="AJ123" s="189"/>
      <c r="AK123" s="189"/>
      <c r="AL123" s="189"/>
      <c r="AM123" s="189"/>
      <c r="AN123" s="189"/>
    </row>
    <row r="124" s="120" customFormat="1" ht="30" customHeight="1" spans="1:40">
      <c r="A124" s="135" t="s">
        <v>52</v>
      </c>
      <c r="B124" s="134" t="s">
        <v>466</v>
      </c>
      <c r="C124" s="134"/>
      <c r="D124" s="134"/>
      <c r="E124" s="134"/>
      <c r="F124" s="134"/>
      <c r="G124" s="134"/>
      <c r="H124" s="134"/>
      <c r="I124" s="134"/>
      <c r="J124" s="134"/>
      <c r="K124" s="189"/>
      <c r="L124" s="189"/>
      <c r="M124" s="189"/>
      <c r="N124" s="189"/>
      <c r="O124" s="154"/>
      <c r="P124" s="154"/>
      <c r="Q124" s="154"/>
      <c r="R124" s="154"/>
      <c r="S124" s="154"/>
      <c r="T124" s="154"/>
      <c r="U124" s="154"/>
      <c r="V124" s="154"/>
      <c r="W124" s="154"/>
      <c r="X124" s="154"/>
      <c r="Y124" s="154"/>
      <c r="Z124" s="154"/>
      <c r="AA124" s="154"/>
      <c r="AB124" s="154"/>
      <c r="AC124" s="154"/>
      <c r="AD124" s="154"/>
      <c r="AE124" s="189"/>
      <c r="AF124" s="189"/>
      <c r="AG124" s="189"/>
      <c r="AH124" s="189"/>
      <c r="AI124" s="189"/>
      <c r="AJ124" s="189"/>
      <c r="AK124" s="189"/>
      <c r="AL124" s="189"/>
      <c r="AM124" s="189"/>
      <c r="AN124" s="189"/>
    </row>
    <row r="125" s="120" customFormat="1" ht="30" customHeight="1" spans="1:40">
      <c r="A125" s="135" t="s">
        <v>52</v>
      </c>
      <c r="B125" s="134" t="s">
        <v>467</v>
      </c>
      <c r="C125" s="134"/>
      <c r="D125" s="134"/>
      <c r="E125" s="134"/>
      <c r="F125" s="134"/>
      <c r="G125" s="134"/>
      <c r="H125" s="134"/>
      <c r="I125" s="134"/>
      <c r="J125" s="134"/>
      <c r="K125" s="189"/>
      <c r="L125" s="189"/>
      <c r="M125" s="189"/>
      <c r="N125" s="189"/>
      <c r="O125" s="154"/>
      <c r="P125" s="154"/>
      <c r="Q125" s="154"/>
      <c r="R125" s="154"/>
      <c r="S125" s="154"/>
      <c r="T125" s="154"/>
      <c r="U125" s="154"/>
      <c r="V125" s="154"/>
      <c r="W125" s="154"/>
      <c r="X125" s="154"/>
      <c r="Y125" s="154"/>
      <c r="Z125" s="154"/>
      <c r="AA125" s="154"/>
      <c r="AB125" s="154"/>
      <c r="AC125" s="154"/>
      <c r="AD125" s="154"/>
      <c r="AE125" s="189"/>
      <c r="AF125" s="189"/>
      <c r="AG125" s="189"/>
      <c r="AH125" s="189"/>
      <c r="AI125" s="189"/>
      <c r="AJ125" s="189"/>
      <c r="AK125" s="189"/>
      <c r="AL125" s="189"/>
      <c r="AM125" s="189"/>
      <c r="AN125" s="189"/>
    </row>
    <row r="126" s="120" customFormat="1" ht="30" customHeight="1" spans="1:40">
      <c r="A126" s="135" t="s">
        <v>52</v>
      </c>
      <c r="B126" s="134" t="s">
        <v>468</v>
      </c>
      <c r="C126" s="134"/>
      <c r="D126" s="134"/>
      <c r="E126" s="134"/>
      <c r="F126" s="134"/>
      <c r="G126" s="134"/>
      <c r="H126" s="134"/>
      <c r="I126" s="134"/>
      <c r="J126" s="134"/>
      <c r="K126" s="189">
        <f>SUM(K127)</f>
        <v>20000</v>
      </c>
      <c r="L126" s="189">
        <f>SUM(L127)</f>
        <v>1626</v>
      </c>
      <c r="M126" s="189">
        <f>SUM(M127)</f>
        <v>6016</v>
      </c>
      <c r="N126" s="189">
        <f>SUM(N127)</f>
        <v>300</v>
      </c>
      <c r="O126" s="154">
        <f t="shared" ref="O126:AE126" si="37">SUM(O127)</f>
        <v>300</v>
      </c>
      <c r="P126" s="154">
        <f t="shared" si="37"/>
        <v>0</v>
      </c>
      <c r="Q126" s="154">
        <f t="shared" si="37"/>
        <v>0</v>
      </c>
      <c r="R126" s="154">
        <f t="shared" si="37"/>
        <v>300</v>
      </c>
      <c r="S126" s="154">
        <f t="shared" si="37"/>
        <v>0</v>
      </c>
      <c r="T126" s="154">
        <f t="shared" si="37"/>
        <v>0</v>
      </c>
      <c r="U126" s="154">
        <f t="shared" si="37"/>
        <v>0</v>
      </c>
      <c r="V126" s="154">
        <f t="shared" si="37"/>
        <v>0</v>
      </c>
      <c r="W126" s="154">
        <f t="shared" si="37"/>
        <v>0</v>
      </c>
      <c r="X126" s="154">
        <f t="shared" si="37"/>
        <v>0</v>
      </c>
      <c r="Y126" s="154">
        <f t="shared" si="37"/>
        <v>0</v>
      </c>
      <c r="Z126" s="154">
        <f t="shared" si="37"/>
        <v>0</v>
      </c>
      <c r="AA126" s="154">
        <f t="shared" si="37"/>
        <v>0</v>
      </c>
      <c r="AB126" s="154">
        <f t="shared" si="37"/>
        <v>0</v>
      </c>
      <c r="AC126" s="154">
        <f t="shared" si="37"/>
        <v>0</v>
      </c>
      <c r="AD126" s="154">
        <f t="shared" si="37"/>
        <v>0</v>
      </c>
      <c r="AE126" s="189"/>
      <c r="AF126" s="189"/>
      <c r="AG126" s="189"/>
      <c r="AH126" s="189"/>
      <c r="AI126" s="189"/>
      <c r="AJ126" s="189"/>
      <c r="AK126" s="189"/>
      <c r="AL126" s="189"/>
      <c r="AM126" s="189"/>
      <c r="AN126" s="189"/>
    </row>
    <row r="127" s="117" customFormat="1" ht="188" customHeight="1" spans="1:40">
      <c r="A127" s="136">
        <f>SUBTOTAL(103,$D$10:D127)</f>
        <v>46</v>
      </c>
      <c r="B127" s="138" t="s">
        <v>469</v>
      </c>
      <c r="C127" s="138" t="s">
        <v>55</v>
      </c>
      <c r="D127" s="138" t="s">
        <v>470</v>
      </c>
      <c r="E127" s="138" t="s">
        <v>463</v>
      </c>
      <c r="F127" s="138" t="s">
        <v>468</v>
      </c>
      <c r="G127" s="138" t="s">
        <v>57</v>
      </c>
      <c r="H127" s="138" t="s">
        <v>471</v>
      </c>
      <c r="I127" s="138" t="s">
        <v>74</v>
      </c>
      <c r="J127" s="139" t="s">
        <v>472</v>
      </c>
      <c r="K127" s="146">
        <v>20000</v>
      </c>
      <c r="L127" s="143">
        <v>1626</v>
      </c>
      <c r="M127" s="143">
        <v>6016</v>
      </c>
      <c r="N127" s="147">
        <v>300</v>
      </c>
      <c r="O127" s="146">
        <f>P127+Q127+R127+S127+T127+U127+V127+W127</f>
        <v>300</v>
      </c>
      <c r="P127" s="146"/>
      <c r="Q127" s="146"/>
      <c r="R127" s="147">
        <v>300</v>
      </c>
      <c r="S127" s="147"/>
      <c r="T127" s="146"/>
      <c r="U127" s="146"/>
      <c r="V127" s="146"/>
      <c r="W127" s="146"/>
      <c r="X127" s="146"/>
      <c r="Y127" s="146"/>
      <c r="Z127" s="146"/>
      <c r="AA127" s="146"/>
      <c r="AB127" s="147"/>
      <c r="AC127" s="146"/>
      <c r="AD127" s="146"/>
      <c r="AE127" s="142" t="s">
        <v>155</v>
      </c>
      <c r="AF127" s="142" t="s">
        <v>156</v>
      </c>
      <c r="AG127" s="142" t="s">
        <v>195</v>
      </c>
      <c r="AH127" s="142" t="s">
        <v>196</v>
      </c>
      <c r="AI127" s="179" t="s">
        <v>173</v>
      </c>
      <c r="AJ127" s="180" t="s">
        <v>473</v>
      </c>
      <c r="AK127" s="180" t="s">
        <v>474</v>
      </c>
      <c r="AL127" s="179" t="s">
        <v>68</v>
      </c>
      <c r="AM127" s="158" t="s">
        <v>69</v>
      </c>
      <c r="AN127" s="179"/>
    </row>
    <row r="128" s="120" customFormat="1" ht="30" customHeight="1" spans="1:40">
      <c r="A128" s="135" t="s">
        <v>52</v>
      </c>
      <c r="B128" s="134" t="s">
        <v>475</v>
      </c>
      <c r="C128" s="134"/>
      <c r="D128" s="134"/>
      <c r="E128" s="134"/>
      <c r="F128" s="134"/>
      <c r="G128" s="134"/>
      <c r="H128" s="134"/>
      <c r="I128" s="134"/>
      <c r="J128" s="134"/>
      <c r="K128" s="189"/>
      <c r="L128" s="189"/>
      <c r="M128" s="189"/>
      <c r="N128" s="189"/>
      <c r="O128" s="154"/>
      <c r="P128" s="154"/>
      <c r="Q128" s="154"/>
      <c r="R128" s="154"/>
      <c r="S128" s="154"/>
      <c r="T128" s="154"/>
      <c r="U128" s="154"/>
      <c r="V128" s="154"/>
      <c r="W128" s="154"/>
      <c r="X128" s="154"/>
      <c r="Y128" s="154"/>
      <c r="Z128" s="154"/>
      <c r="AA128" s="154"/>
      <c r="AB128" s="154"/>
      <c r="AC128" s="154"/>
      <c r="AD128" s="154"/>
      <c r="AE128" s="189"/>
      <c r="AF128" s="189"/>
      <c r="AG128" s="189"/>
      <c r="AH128" s="189"/>
      <c r="AI128" s="189"/>
      <c r="AJ128" s="189"/>
      <c r="AK128" s="189"/>
      <c r="AL128" s="189"/>
      <c r="AM128" s="189"/>
      <c r="AN128" s="189"/>
    </row>
    <row r="129" s="120" customFormat="1" ht="30" customHeight="1" spans="1:40">
      <c r="A129" s="133" t="s">
        <v>48</v>
      </c>
      <c r="B129" s="134" t="s">
        <v>476</v>
      </c>
      <c r="C129" s="134"/>
      <c r="D129" s="134"/>
      <c r="E129" s="134"/>
      <c r="F129" s="134"/>
      <c r="G129" s="134"/>
      <c r="H129" s="134"/>
      <c r="I129" s="134"/>
      <c r="J129" s="134"/>
      <c r="K129" s="189"/>
      <c r="L129" s="189"/>
      <c r="M129" s="189"/>
      <c r="N129" s="189">
        <f>N130+N132+N135</f>
        <v>2040</v>
      </c>
      <c r="O129" s="154">
        <f t="shared" ref="O129:AE129" si="38">O130+O132+O135</f>
        <v>2040</v>
      </c>
      <c r="P129" s="154">
        <f t="shared" si="38"/>
        <v>2040</v>
      </c>
      <c r="Q129" s="154">
        <f t="shared" si="38"/>
        <v>0</v>
      </c>
      <c r="R129" s="154">
        <f t="shared" si="38"/>
        <v>0</v>
      </c>
      <c r="S129" s="154">
        <f t="shared" si="38"/>
        <v>0</v>
      </c>
      <c r="T129" s="154">
        <f t="shared" si="38"/>
        <v>0</v>
      </c>
      <c r="U129" s="154">
        <f t="shared" si="38"/>
        <v>0</v>
      </c>
      <c r="V129" s="154">
        <f t="shared" si="38"/>
        <v>0</v>
      </c>
      <c r="W129" s="154">
        <f t="shared" si="38"/>
        <v>0</v>
      </c>
      <c r="X129" s="154">
        <f t="shared" si="38"/>
        <v>0</v>
      </c>
      <c r="Y129" s="154">
        <f t="shared" si="38"/>
        <v>0</v>
      </c>
      <c r="Z129" s="154">
        <f t="shared" si="38"/>
        <v>0</v>
      </c>
      <c r="AA129" s="154">
        <f t="shared" si="38"/>
        <v>0</v>
      </c>
      <c r="AB129" s="154">
        <f t="shared" si="38"/>
        <v>0</v>
      </c>
      <c r="AC129" s="154">
        <f t="shared" si="38"/>
        <v>0</v>
      </c>
      <c r="AD129" s="154">
        <f t="shared" si="38"/>
        <v>0</v>
      </c>
      <c r="AE129" s="189"/>
      <c r="AF129" s="189"/>
      <c r="AG129" s="189"/>
      <c r="AH129" s="189"/>
      <c r="AI129" s="189"/>
      <c r="AJ129" s="189"/>
      <c r="AK129" s="189"/>
      <c r="AL129" s="189"/>
      <c r="AM129" s="189"/>
      <c r="AN129" s="189"/>
    </row>
    <row r="130" s="120" customFormat="1" ht="30" customHeight="1" spans="1:40">
      <c r="A130" s="184" t="s">
        <v>50</v>
      </c>
      <c r="B130" s="134" t="s">
        <v>477</v>
      </c>
      <c r="C130" s="134"/>
      <c r="D130" s="134"/>
      <c r="E130" s="134"/>
      <c r="F130" s="134"/>
      <c r="G130" s="134"/>
      <c r="H130" s="134"/>
      <c r="I130" s="134"/>
      <c r="J130" s="134"/>
      <c r="K130" s="189"/>
      <c r="L130" s="189"/>
      <c r="M130" s="189"/>
      <c r="N130" s="189">
        <f>N131</f>
        <v>0</v>
      </c>
      <c r="O130" s="154">
        <f t="shared" ref="O130:AE130" si="39">O131</f>
        <v>0</v>
      </c>
      <c r="P130" s="154">
        <f t="shared" si="39"/>
        <v>0</v>
      </c>
      <c r="Q130" s="154">
        <f t="shared" si="39"/>
        <v>0</v>
      </c>
      <c r="R130" s="154">
        <f t="shared" si="39"/>
        <v>0</v>
      </c>
      <c r="S130" s="154">
        <f t="shared" si="39"/>
        <v>0</v>
      </c>
      <c r="T130" s="154">
        <f t="shared" si="39"/>
        <v>0</v>
      </c>
      <c r="U130" s="154">
        <f t="shared" si="39"/>
        <v>0</v>
      </c>
      <c r="V130" s="154">
        <f t="shared" si="39"/>
        <v>0</v>
      </c>
      <c r="W130" s="154">
        <f t="shared" si="39"/>
        <v>0</v>
      </c>
      <c r="X130" s="154">
        <f t="shared" si="39"/>
        <v>0</v>
      </c>
      <c r="Y130" s="154">
        <f t="shared" si="39"/>
        <v>0</v>
      </c>
      <c r="Z130" s="154">
        <f t="shared" si="39"/>
        <v>0</v>
      </c>
      <c r="AA130" s="154">
        <f t="shared" si="39"/>
        <v>0</v>
      </c>
      <c r="AB130" s="154">
        <f t="shared" si="39"/>
        <v>0</v>
      </c>
      <c r="AC130" s="154">
        <f t="shared" si="39"/>
        <v>0</v>
      </c>
      <c r="AD130" s="154">
        <f t="shared" si="39"/>
        <v>0</v>
      </c>
      <c r="AE130" s="189"/>
      <c r="AF130" s="189"/>
      <c r="AG130" s="189"/>
      <c r="AH130" s="189"/>
      <c r="AI130" s="189"/>
      <c r="AJ130" s="189"/>
      <c r="AK130" s="189"/>
      <c r="AL130" s="189"/>
      <c r="AM130" s="189"/>
      <c r="AN130" s="189"/>
    </row>
    <row r="131" s="120" customFormat="1" ht="30" customHeight="1" spans="1:40">
      <c r="A131" s="135" t="s">
        <v>52</v>
      </c>
      <c r="B131" s="134" t="s">
        <v>478</v>
      </c>
      <c r="C131" s="134"/>
      <c r="D131" s="134"/>
      <c r="E131" s="134"/>
      <c r="F131" s="134"/>
      <c r="G131" s="134"/>
      <c r="H131" s="134"/>
      <c r="I131" s="134"/>
      <c r="J131" s="134"/>
      <c r="K131" s="189"/>
      <c r="L131" s="189"/>
      <c r="M131" s="189"/>
      <c r="N131" s="189"/>
      <c r="O131" s="154"/>
      <c r="P131" s="154"/>
      <c r="Q131" s="154"/>
      <c r="R131" s="154"/>
      <c r="S131" s="154"/>
      <c r="T131" s="154"/>
      <c r="U131" s="154"/>
      <c r="V131" s="154"/>
      <c r="W131" s="154"/>
      <c r="X131" s="154"/>
      <c r="Y131" s="154"/>
      <c r="Z131" s="154"/>
      <c r="AA131" s="154"/>
      <c r="AB131" s="154"/>
      <c r="AC131" s="154"/>
      <c r="AD131" s="154"/>
      <c r="AE131" s="189"/>
      <c r="AF131" s="189"/>
      <c r="AG131" s="189"/>
      <c r="AH131" s="189"/>
      <c r="AI131" s="189"/>
      <c r="AJ131" s="189"/>
      <c r="AK131" s="189"/>
      <c r="AL131" s="189"/>
      <c r="AM131" s="189"/>
      <c r="AN131" s="189"/>
    </row>
    <row r="132" s="120" customFormat="1" ht="30" customHeight="1" spans="1:40">
      <c r="A132" s="184" t="s">
        <v>50</v>
      </c>
      <c r="B132" s="134" t="s">
        <v>479</v>
      </c>
      <c r="C132" s="134"/>
      <c r="D132" s="134"/>
      <c r="E132" s="134"/>
      <c r="F132" s="134"/>
      <c r="G132" s="134"/>
      <c r="H132" s="134"/>
      <c r="I132" s="134"/>
      <c r="J132" s="134"/>
      <c r="K132" s="189"/>
      <c r="L132" s="189"/>
      <c r="M132" s="189"/>
      <c r="N132" s="189">
        <f>N133</f>
        <v>2040</v>
      </c>
      <c r="O132" s="154">
        <f t="shared" ref="O132:AE132" si="40">O133</f>
        <v>2040</v>
      </c>
      <c r="P132" s="154">
        <f t="shared" si="40"/>
        <v>2040</v>
      </c>
      <c r="Q132" s="154">
        <f t="shared" si="40"/>
        <v>0</v>
      </c>
      <c r="R132" s="154">
        <f t="shared" si="40"/>
        <v>0</v>
      </c>
      <c r="S132" s="154">
        <f t="shared" si="40"/>
        <v>0</v>
      </c>
      <c r="T132" s="154">
        <f t="shared" si="40"/>
        <v>0</v>
      </c>
      <c r="U132" s="154">
        <f t="shared" si="40"/>
        <v>0</v>
      </c>
      <c r="V132" s="154">
        <f t="shared" si="40"/>
        <v>0</v>
      </c>
      <c r="W132" s="154">
        <f t="shared" si="40"/>
        <v>0</v>
      </c>
      <c r="X132" s="154">
        <f t="shared" si="40"/>
        <v>0</v>
      </c>
      <c r="Y132" s="154">
        <f t="shared" si="40"/>
        <v>0</v>
      </c>
      <c r="Z132" s="154">
        <f t="shared" si="40"/>
        <v>0</v>
      </c>
      <c r="AA132" s="154">
        <f t="shared" si="40"/>
        <v>0</v>
      </c>
      <c r="AB132" s="154">
        <f t="shared" si="40"/>
        <v>0</v>
      </c>
      <c r="AC132" s="154">
        <f t="shared" si="40"/>
        <v>0</v>
      </c>
      <c r="AD132" s="154">
        <f t="shared" si="40"/>
        <v>0</v>
      </c>
      <c r="AE132" s="189"/>
      <c r="AF132" s="189"/>
      <c r="AG132" s="189"/>
      <c r="AH132" s="189"/>
      <c r="AI132" s="189"/>
      <c r="AJ132" s="189"/>
      <c r="AK132" s="189"/>
      <c r="AL132" s="189"/>
      <c r="AM132" s="189"/>
      <c r="AN132" s="189"/>
    </row>
    <row r="133" s="120" customFormat="1" ht="30" customHeight="1" spans="1:40">
      <c r="A133" s="135" t="s">
        <v>52</v>
      </c>
      <c r="B133" s="134" t="s">
        <v>480</v>
      </c>
      <c r="C133" s="134"/>
      <c r="D133" s="134"/>
      <c r="E133" s="134"/>
      <c r="F133" s="134"/>
      <c r="G133" s="134"/>
      <c r="H133" s="134"/>
      <c r="I133" s="134"/>
      <c r="J133" s="134"/>
      <c r="K133" s="189">
        <f>SUM(K134)</f>
        <v>6800</v>
      </c>
      <c r="L133" s="189">
        <f>SUM(L134)</f>
        <v>5500</v>
      </c>
      <c r="M133" s="189">
        <f>SUM(M134)</f>
        <v>6800</v>
      </c>
      <c r="N133" s="189">
        <f>SUM(N134)</f>
        <v>2040</v>
      </c>
      <c r="O133" s="154">
        <f t="shared" ref="O133:AE133" si="41">SUM(O134)</f>
        <v>2040</v>
      </c>
      <c r="P133" s="154">
        <f t="shared" si="41"/>
        <v>2040</v>
      </c>
      <c r="Q133" s="154">
        <f t="shared" si="41"/>
        <v>0</v>
      </c>
      <c r="R133" s="154">
        <f t="shared" si="41"/>
        <v>0</v>
      </c>
      <c r="S133" s="154">
        <f t="shared" si="41"/>
        <v>0</v>
      </c>
      <c r="T133" s="154">
        <f t="shared" si="41"/>
        <v>0</v>
      </c>
      <c r="U133" s="154">
        <f t="shared" si="41"/>
        <v>0</v>
      </c>
      <c r="V133" s="154">
        <f t="shared" si="41"/>
        <v>0</v>
      </c>
      <c r="W133" s="154">
        <f t="shared" si="41"/>
        <v>0</v>
      </c>
      <c r="X133" s="154">
        <f t="shared" si="41"/>
        <v>0</v>
      </c>
      <c r="Y133" s="154">
        <f t="shared" si="41"/>
        <v>0</v>
      </c>
      <c r="Z133" s="154">
        <f t="shared" si="41"/>
        <v>0</v>
      </c>
      <c r="AA133" s="154">
        <f t="shared" si="41"/>
        <v>0</v>
      </c>
      <c r="AB133" s="154">
        <f t="shared" si="41"/>
        <v>0</v>
      </c>
      <c r="AC133" s="154">
        <f t="shared" si="41"/>
        <v>0</v>
      </c>
      <c r="AD133" s="154">
        <f t="shared" si="41"/>
        <v>0</v>
      </c>
      <c r="AE133" s="189"/>
      <c r="AF133" s="189"/>
      <c r="AG133" s="189"/>
      <c r="AH133" s="189"/>
      <c r="AI133" s="189"/>
      <c r="AJ133" s="189"/>
      <c r="AK133" s="189"/>
      <c r="AL133" s="189"/>
      <c r="AM133" s="189"/>
      <c r="AN133" s="189"/>
    </row>
    <row r="134" s="108" customFormat="1" ht="111" customHeight="1" spans="1:40">
      <c r="A134" s="136">
        <f>SUBTOTAL(103,$D$10:D134)</f>
        <v>47</v>
      </c>
      <c r="B134" s="137" t="s">
        <v>481</v>
      </c>
      <c r="C134" s="137" t="s">
        <v>55</v>
      </c>
      <c r="D134" s="137" t="s">
        <v>482</v>
      </c>
      <c r="E134" s="137" t="s">
        <v>479</v>
      </c>
      <c r="F134" s="137" t="s">
        <v>480</v>
      </c>
      <c r="G134" s="138" t="s">
        <v>57</v>
      </c>
      <c r="H134" s="138" t="s">
        <v>320</v>
      </c>
      <c r="I134" s="137" t="s">
        <v>321</v>
      </c>
      <c r="J134" s="137" t="s">
        <v>483</v>
      </c>
      <c r="K134" s="146">
        <v>6800</v>
      </c>
      <c r="L134" s="146">
        <v>5500</v>
      </c>
      <c r="M134" s="146">
        <v>6800</v>
      </c>
      <c r="N134" s="147">
        <v>2040</v>
      </c>
      <c r="O134" s="146">
        <f>P134+Q134+R134+S134+T134+U134+V134+W134</f>
        <v>2040</v>
      </c>
      <c r="P134" s="146">
        <v>2040</v>
      </c>
      <c r="Q134" s="146"/>
      <c r="R134" s="146"/>
      <c r="S134" s="146"/>
      <c r="T134" s="146"/>
      <c r="U134" s="146"/>
      <c r="V134" s="146"/>
      <c r="W134" s="146"/>
      <c r="X134" s="146"/>
      <c r="Y134" s="146"/>
      <c r="Z134" s="146"/>
      <c r="AA134" s="146"/>
      <c r="AB134" s="146"/>
      <c r="AC134" s="146"/>
      <c r="AD134" s="146"/>
      <c r="AE134" s="146" t="s">
        <v>484</v>
      </c>
      <c r="AF134" s="147" t="s">
        <v>485</v>
      </c>
      <c r="AG134" s="146" t="s">
        <v>484</v>
      </c>
      <c r="AH134" s="147" t="s">
        <v>485</v>
      </c>
      <c r="AI134" s="142" t="s">
        <v>414</v>
      </c>
      <c r="AJ134" s="155" t="s">
        <v>486</v>
      </c>
      <c r="AK134" s="160" t="s">
        <v>487</v>
      </c>
      <c r="AL134" s="171" t="s">
        <v>68</v>
      </c>
      <c r="AM134" s="172" t="s">
        <v>69</v>
      </c>
      <c r="AN134" s="171"/>
    </row>
    <row r="135" s="120" customFormat="1" ht="30" customHeight="1" spans="1:40">
      <c r="A135" s="184" t="s">
        <v>50</v>
      </c>
      <c r="B135" s="134" t="s">
        <v>488</v>
      </c>
      <c r="C135" s="134"/>
      <c r="D135" s="134"/>
      <c r="E135" s="134"/>
      <c r="F135" s="134"/>
      <c r="G135" s="134"/>
      <c r="H135" s="134"/>
      <c r="I135" s="134"/>
      <c r="J135" s="134"/>
      <c r="K135" s="189"/>
      <c r="L135" s="189"/>
      <c r="M135" s="189"/>
      <c r="N135" s="189">
        <f>N136</f>
        <v>0</v>
      </c>
      <c r="O135" s="154">
        <f t="shared" ref="O135:AE135" si="42">O136</f>
        <v>0</v>
      </c>
      <c r="P135" s="154">
        <f t="shared" si="42"/>
        <v>0</v>
      </c>
      <c r="Q135" s="154">
        <f t="shared" si="42"/>
        <v>0</v>
      </c>
      <c r="R135" s="154">
        <f t="shared" si="42"/>
        <v>0</v>
      </c>
      <c r="S135" s="154">
        <f t="shared" si="42"/>
        <v>0</v>
      </c>
      <c r="T135" s="154">
        <f t="shared" si="42"/>
        <v>0</v>
      </c>
      <c r="U135" s="154">
        <f t="shared" si="42"/>
        <v>0</v>
      </c>
      <c r="V135" s="154">
        <f t="shared" si="42"/>
        <v>0</v>
      </c>
      <c r="W135" s="154">
        <f t="shared" si="42"/>
        <v>0</v>
      </c>
      <c r="X135" s="154">
        <f t="shared" si="42"/>
        <v>0</v>
      </c>
      <c r="Y135" s="154">
        <f t="shared" si="42"/>
        <v>0</v>
      </c>
      <c r="Z135" s="154">
        <f t="shared" si="42"/>
        <v>0</v>
      </c>
      <c r="AA135" s="154">
        <f t="shared" si="42"/>
        <v>0</v>
      </c>
      <c r="AB135" s="154">
        <f t="shared" si="42"/>
        <v>0</v>
      </c>
      <c r="AC135" s="154">
        <f t="shared" si="42"/>
        <v>0</v>
      </c>
      <c r="AD135" s="154">
        <f t="shared" si="42"/>
        <v>0</v>
      </c>
      <c r="AE135" s="189"/>
      <c r="AF135" s="189"/>
      <c r="AG135" s="189"/>
      <c r="AH135" s="189"/>
      <c r="AI135" s="189"/>
      <c r="AJ135" s="189"/>
      <c r="AK135" s="189"/>
      <c r="AL135" s="189"/>
      <c r="AM135" s="189"/>
      <c r="AN135" s="189"/>
    </row>
    <row r="136" s="120" customFormat="1" ht="30" customHeight="1" spans="1:40">
      <c r="A136" s="135" t="s">
        <v>52</v>
      </c>
      <c r="B136" s="134" t="s">
        <v>489</v>
      </c>
      <c r="C136" s="134"/>
      <c r="D136" s="134"/>
      <c r="E136" s="134"/>
      <c r="F136" s="134"/>
      <c r="G136" s="134"/>
      <c r="H136" s="134"/>
      <c r="I136" s="134"/>
      <c r="J136" s="134"/>
      <c r="K136" s="189"/>
      <c r="L136" s="189"/>
      <c r="M136" s="189"/>
      <c r="N136" s="189"/>
      <c r="O136" s="154"/>
      <c r="P136" s="154"/>
      <c r="Q136" s="154"/>
      <c r="R136" s="154"/>
      <c r="S136" s="154"/>
      <c r="T136" s="154"/>
      <c r="U136" s="154"/>
      <c r="V136" s="154"/>
      <c r="W136" s="154"/>
      <c r="X136" s="154"/>
      <c r="Y136" s="154"/>
      <c r="Z136" s="154"/>
      <c r="AA136" s="154"/>
      <c r="AB136" s="154"/>
      <c r="AC136" s="154"/>
      <c r="AD136" s="154"/>
      <c r="AE136" s="189"/>
      <c r="AF136" s="189"/>
      <c r="AG136" s="189"/>
      <c r="AH136" s="189"/>
      <c r="AI136" s="189"/>
      <c r="AJ136" s="189"/>
      <c r="AK136" s="189"/>
      <c r="AL136" s="189"/>
      <c r="AM136" s="189"/>
      <c r="AN136" s="189"/>
    </row>
    <row r="137" s="120" customFormat="1" ht="30" customHeight="1" spans="1:40">
      <c r="A137" s="133" t="s">
        <v>48</v>
      </c>
      <c r="B137" s="134" t="s">
        <v>490</v>
      </c>
      <c r="C137" s="134"/>
      <c r="D137" s="134"/>
      <c r="E137" s="134"/>
      <c r="F137" s="134"/>
      <c r="G137" s="134"/>
      <c r="H137" s="134"/>
      <c r="I137" s="134"/>
      <c r="J137" s="134"/>
      <c r="K137" s="189"/>
      <c r="L137" s="189"/>
      <c r="M137" s="189"/>
      <c r="N137" s="189">
        <f>N138</f>
        <v>0</v>
      </c>
      <c r="O137" s="154">
        <f t="shared" ref="O137:AE137" si="43">O138</f>
        <v>0</v>
      </c>
      <c r="P137" s="154">
        <f t="shared" si="43"/>
        <v>0</v>
      </c>
      <c r="Q137" s="154">
        <f t="shared" si="43"/>
        <v>0</v>
      </c>
      <c r="R137" s="154">
        <f t="shared" si="43"/>
        <v>0</v>
      </c>
      <c r="S137" s="154">
        <f t="shared" si="43"/>
        <v>0</v>
      </c>
      <c r="T137" s="154">
        <f t="shared" si="43"/>
        <v>0</v>
      </c>
      <c r="U137" s="154">
        <f t="shared" si="43"/>
        <v>0</v>
      </c>
      <c r="V137" s="154">
        <f t="shared" si="43"/>
        <v>0</v>
      </c>
      <c r="W137" s="154">
        <f t="shared" si="43"/>
        <v>0</v>
      </c>
      <c r="X137" s="154">
        <f t="shared" si="43"/>
        <v>0</v>
      </c>
      <c r="Y137" s="154">
        <f t="shared" si="43"/>
        <v>0</v>
      </c>
      <c r="Z137" s="154">
        <f t="shared" si="43"/>
        <v>0</v>
      </c>
      <c r="AA137" s="154">
        <f t="shared" si="43"/>
        <v>0</v>
      </c>
      <c r="AB137" s="154">
        <f t="shared" si="43"/>
        <v>0</v>
      </c>
      <c r="AC137" s="154">
        <f t="shared" si="43"/>
        <v>0</v>
      </c>
      <c r="AD137" s="154">
        <f t="shared" si="43"/>
        <v>0</v>
      </c>
      <c r="AE137" s="189"/>
      <c r="AF137" s="189"/>
      <c r="AG137" s="189"/>
      <c r="AH137" s="189"/>
      <c r="AI137" s="189"/>
      <c r="AJ137" s="189"/>
      <c r="AK137" s="189"/>
      <c r="AL137" s="189"/>
      <c r="AM137" s="189"/>
      <c r="AN137" s="189"/>
    </row>
    <row r="138" s="120" customFormat="1" ht="30" customHeight="1" spans="1:40">
      <c r="A138" s="133" t="s">
        <v>50</v>
      </c>
      <c r="B138" s="134" t="s">
        <v>490</v>
      </c>
      <c r="C138" s="134"/>
      <c r="D138" s="134"/>
      <c r="E138" s="134"/>
      <c r="F138" s="134"/>
      <c r="G138" s="134"/>
      <c r="H138" s="134"/>
      <c r="I138" s="134"/>
      <c r="J138" s="134"/>
      <c r="K138" s="189"/>
      <c r="L138" s="189"/>
      <c r="M138" s="189"/>
      <c r="N138" s="189">
        <f>N139</f>
        <v>0</v>
      </c>
      <c r="O138" s="154">
        <f t="shared" ref="O138:AE138" si="44">O139</f>
        <v>0</v>
      </c>
      <c r="P138" s="154">
        <f t="shared" si="44"/>
        <v>0</v>
      </c>
      <c r="Q138" s="154">
        <f t="shared" si="44"/>
        <v>0</v>
      </c>
      <c r="R138" s="154">
        <f t="shared" si="44"/>
        <v>0</v>
      </c>
      <c r="S138" s="154">
        <f t="shared" si="44"/>
        <v>0</v>
      </c>
      <c r="T138" s="154">
        <f t="shared" si="44"/>
        <v>0</v>
      </c>
      <c r="U138" s="154">
        <f t="shared" si="44"/>
        <v>0</v>
      </c>
      <c r="V138" s="154">
        <f t="shared" si="44"/>
        <v>0</v>
      </c>
      <c r="W138" s="154">
        <f t="shared" si="44"/>
        <v>0</v>
      </c>
      <c r="X138" s="154">
        <f t="shared" si="44"/>
        <v>0</v>
      </c>
      <c r="Y138" s="154">
        <f t="shared" si="44"/>
        <v>0</v>
      </c>
      <c r="Z138" s="154">
        <f t="shared" si="44"/>
        <v>0</v>
      </c>
      <c r="AA138" s="154">
        <f t="shared" si="44"/>
        <v>0</v>
      </c>
      <c r="AB138" s="154">
        <f t="shared" si="44"/>
        <v>0</v>
      </c>
      <c r="AC138" s="154">
        <f t="shared" si="44"/>
        <v>0</v>
      </c>
      <c r="AD138" s="154">
        <f t="shared" si="44"/>
        <v>0</v>
      </c>
      <c r="AE138" s="189"/>
      <c r="AF138" s="189"/>
      <c r="AG138" s="189"/>
      <c r="AH138" s="189"/>
      <c r="AI138" s="189"/>
      <c r="AJ138" s="189"/>
      <c r="AK138" s="189"/>
      <c r="AL138" s="189"/>
      <c r="AM138" s="189"/>
      <c r="AN138" s="189"/>
    </row>
    <row r="139" s="120" customFormat="1" ht="30" customHeight="1" spans="1:40">
      <c r="A139" s="133" t="s">
        <v>52</v>
      </c>
      <c r="B139" s="134" t="s">
        <v>490</v>
      </c>
      <c r="C139" s="134"/>
      <c r="D139" s="134"/>
      <c r="E139" s="134"/>
      <c r="F139" s="134"/>
      <c r="G139" s="134"/>
      <c r="H139" s="134"/>
      <c r="I139" s="134"/>
      <c r="J139" s="134"/>
      <c r="K139" s="189"/>
      <c r="L139" s="189"/>
      <c r="M139" s="189"/>
      <c r="N139" s="189"/>
      <c r="O139" s="154"/>
      <c r="P139" s="154"/>
      <c r="Q139" s="154"/>
      <c r="R139" s="154"/>
      <c r="S139" s="154"/>
      <c r="T139" s="154"/>
      <c r="U139" s="154"/>
      <c r="V139" s="154"/>
      <c r="W139" s="154"/>
      <c r="X139" s="154"/>
      <c r="Y139" s="154"/>
      <c r="Z139" s="154"/>
      <c r="AA139" s="154"/>
      <c r="AB139" s="154"/>
      <c r="AC139" s="154"/>
      <c r="AD139" s="154"/>
      <c r="AE139" s="189"/>
      <c r="AF139" s="189"/>
      <c r="AG139" s="189"/>
      <c r="AH139" s="189"/>
      <c r="AI139" s="189"/>
      <c r="AJ139" s="189"/>
      <c r="AK139" s="189"/>
      <c r="AL139" s="189"/>
      <c r="AM139" s="189"/>
      <c r="AN139" s="189"/>
    </row>
    <row r="140" s="120" customFormat="1" ht="30" customHeight="1" spans="1:40">
      <c r="A140" s="133" t="s">
        <v>48</v>
      </c>
      <c r="B140" s="134" t="s">
        <v>491</v>
      </c>
      <c r="C140" s="134"/>
      <c r="D140" s="134"/>
      <c r="E140" s="134"/>
      <c r="F140" s="134"/>
      <c r="G140" s="134"/>
      <c r="H140" s="134"/>
      <c r="I140" s="134"/>
      <c r="J140" s="134"/>
      <c r="K140" s="189"/>
      <c r="L140" s="189"/>
      <c r="M140" s="189"/>
      <c r="N140" s="189">
        <f>N141</f>
        <v>73.72</v>
      </c>
      <c r="O140" s="154">
        <f t="shared" ref="O140:AE140" si="45">O141</f>
        <v>73.72</v>
      </c>
      <c r="P140" s="154">
        <f t="shared" si="45"/>
        <v>0</v>
      </c>
      <c r="Q140" s="154">
        <f t="shared" si="45"/>
        <v>0</v>
      </c>
      <c r="R140" s="154">
        <f t="shared" si="45"/>
        <v>0</v>
      </c>
      <c r="S140" s="154">
        <f t="shared" si="45"/>
        <v>0</v>
      </c>
      <c r="T140" s="154">
        <f t="shared" si="45"/>
        <v>49</v>
      </c>
      <c r="U140" s="154">
        <f t="shared" si="45"/>
        <v>24.72</v>
      </c>
      <c r="V140" s="154">
        <f t="shared" si="45"/>
        <v>0</v>
      </c>
      <c r="W140" s="154">
        <f t="shared" si="45"/>
        <v>0</v>
      </c>
      <c r="X140" s="154">
        <f t="shared" si="45"/>
        <v>0</v>
      </c>
      <c r="Y140" s="154">
        <f t="shared" si="45"/>
        <v>0</v>
      </c>
      <c r="Z140" s="154">
        <f t="shared" si="45"/>
        <v>0</v>
      </c>
      <c r="AA140" s="154">
        <f t="shared" si="45"/>
        <v>0</v>
      </c>
      <c r="AB140" s="154">
        <f t="shared" si="45"/>
        <v>0</v>
      </c>
      <c r="AC140" s="154">
        <f t="shared" si="45"/>
        <v>0</v>
      </c>
      <c r="AD140" s="154">
        <f t="shared" si="45"/>
        <v>0</v>
      </c>
      <c r="AE140" s="189"/>
      <c r="AF140" s="189"/>
      <c r="AG140" s="189"/>
      <c r="AH140" s="189"/>
      <c r="AI140" s="189"/>
      <c r="AJ140" s="189"/>
      <c r="AK140" s="189"/>
      <c r="AL140" s="189"/>
      <c r="AM140" s="189"/>
      <c r="AN140" s="189"/>
    </row>
    <row r="141" s="120" customFormat="1" ht="30" customHeight="1" spans="1:40">
      <c r="A141" s="133" t="s">
        <v>50</v>
      </c>
      <c r="B141" s="134" t="s">
        <v>491</v>
      </c>
      <c r="C141" s="134"/>
      <c r="D141" s="134"/>
      <c r="E141" s="134"/>
      <c r="F141" s="134"/>
      <c r="G141" s="134"/>
      <c r="H141" s="134"/>
      <c r="I141" s="134"/>
      <c r="J141" s="134"/>
      <c r="K141" s="189"/>
      <c r="L141" s="189"/>
      <c r="M141" s="189"/>
      <c r="N141" s="189">
        <f>N142+N143+N145</f>
        <v>73.72</v>
      </c>
      <c r="O141" s="154">
        <f t="shared" ref="O141:AE141" si="46">O142+O143+O145</f>
        <v>73.72</v>
      </c>
      <c r="P141" s="154">
        <f t="shared" si="46"/>
        <v>0</v>
      </c>
      <c r="Q141" s="154">
        <f t="shared" si="46"/>
        <v>0</v>
      </c>
      <c r="R141" s="154">
        <f t="shared" si="46"/>
        <v>0</v>
      </c>
      <c r="S141" s="154">
        <f t="shared" si="46"/>
        <v>0</v>
      </c>
      <c r="T141" s="154">
        <f t="shared" si="46"/>
        <v>49</v>
      </c>
      <c r="U141" s="154">
        <f t="shared" si="46"/>
        <v>24.72</v>
      </c>
      <c r="V141" s="154">
        <f t="shared" si="46"/>
        <v>0</v>
      </c>
      <c r="W141" s="154">
        <f t="shared" si="46"/>
        <v>0</v>
      </c>
      <c r="X141" s="154">
        <f t="shared" si="46"/>
        <v>0</v>
      </c>
      <c r="Y141" s="154">
        <f t="shared" si="46"/>
        <v>0</v>
      </c>
      <c r="Z141" s="154">
        <f t="shared" si="46"/>
        <v>0</v>
      </c>
      <c r="AA141" s="154">
        <f t="shared" si="46"/>
        <v>0</v>
      </c>
      <c r="AB141" s="154">
        <f t="shared" si="46"/>
        <v>0</v>
      </c>
      <c r="AC141" s="154">
        <f t="shared" si="46"/>
        <v>0</v>
      </c>
      <c r="AD141" s="154">
        <f t="shared" si="46"/>
        <v>0</v>
      </c>
      <c r="AE141" s="189"/>
      <c r="AF141" s="189"/>
      <c r="AG141" s="189"/>
      <c r="AH141" s="189"/>
      <c r="AI141" s="189"/>
      <c r="AJ141" s="189"/>
      <c r="AK141" s="189"/>
      <c r="AL141" s="189"/>
      <c r="AM141" s="189"/>
      <c r="AN141" s="189"/>
    </row>
    <row r="142" s="120" customFormat="1" ht="30" customHeight="1" spans="1:40">
      <c r="A142" s="135" t="s">
        <v>52</v>
      </c>
      <c r="B142" s="134" t="s">
        <v>492</v>
      </c>
      <c r="C142" s="134"/>
      <c r="D142" s="134"/>
      <c r="E142" s="134"/>
      <c r="F142" s="134"/>
      <c r="G142" s="134"/>
      <c r="H142" s="134"/>
      <c r="I142" s="134"/>
      <c r="J142" s="134"/>
      <c r="K142" s="189"/>
      <c r="L142" s="189"/>
      <c r="M142" s="189"/>
      <c r="N142" s="189"/>
      <c r="O142" s="154"/>
      <c r="P142" s="154"/>
      <c r="Q142" s="154"/>
      <c r="R142" s="154"/>
      <c r="S142" s="154"/>
      <c r="T142" s="154"/>
      <c r="U142" s="154"/>
      <c r="V142" s="154"/>
      <c r="W142" s="154"/>
      <c r="X142" s="154"/>
      <c r="Y142" s="154"/>
      <c r="Z142" s="154"/>
      <c r="AA142" s="154"/>
      <c r="AB142" s="154"/>
      <c r="AC142" s="154"/>
      <c r="AD142" s="154"/>
      <c r="AE142" s="189"/>
      <c r="AF142" s="189"/>
      <c r="AG142" s="189"/>
      <c r="AH142" s="189"/>
      <c r="AI142" s="189"/>
      <c r="AJ142" s="189"/>
      <c r="AK142" s="189"/>
      <c r="AL142" s="189"/>
      <c r="AM142" s="189"/>
      <c r="AN142" s="189"/>
    </row>
    <row r="143" s="120" customFormat="1" ht="30" customHeight="1" spans="1:40">
      <c r="A143" s="135" t="s">
        <v>52</v>
      </c>
      <c r="B143" s="134" t="s">
        <v>493</v>
      </c>
      <c r="C143" s="134"/>
      <c r="D143" s="134"/>
      <c r="E143" s="134"/>
      <c r="F143" s="134"/>
      <c r="G143" s="134"/>
      <c r="H143" s="134"/>
      <c r="I143" s="134"/>
      <c r="J143" s="134"/>
      <c r="K143" s="189">
        <f>SUM(K144)</f>
        <v>7021</v>
      </c>
      <c r="L143" s="189">
        <f>SUM(L144)</f>
        <v>7021</v>
      </c>
      <c r="M143" s="189">
        <f>SUM(M144)</f>
        <v>29155</v>
      </c>
      <c r="N143" s="189">
        <f>SUM(N144)</f>
        <v>73.72</v>
      </c>
      <c r="O143" s="154">
        <f t="shared" ref="O143:AE143" si="47">SUM(O144)</f>
        <v>73.72</v>
      </c>
      <c r="P143" s="154">
        <f t="shared" si="47"/>
        <v>0</v>
      </c>
      <c r="Q143" s="154">
        <f t="shared" si="47"/>
        <v>0</v>
      </c>
      <c r="R143" s="154">
        <f t="shared" si="47"/>
        <v>0</v>
      </c>
      <c r="S143" s="154">
        <f t="shared" si="47"/>
        <v>0</v>
      </c>
      <c r="T143" s="154">
        <f t="shared" si="47"/>
        <v>49</v>
      </c>
      <c r="U143" s="154">
        <f t="shared" si="47"/>
        <v>24.72</v>
      </c>
      <c r="V143" s="154">
        <f t="shared" si="47"/>
        <v>0</v>
      </c>
      <c r="W143" s="154">
        <f t="shared" si="47"/>
        <v>0</v>
      </c>
      <c r="X143" s="154">
        <f t="shared" si="47"/>
        <v>0</v>
      </c>
      <c r="Y143" s="154">
        <f t="shared" si="47"/>
        <v>0</v>
      </c>
      <c r="Z143" s="154">
        <f t="shared" si="47"/>
        <v>0</v>
      </c>
      <c r="AA143" s="154">
        <f t="shared" si="47"/>
        <v>0</v>
      </c>
      <c r="AB143" s="154">
        <f t="shared" si="47"/>
        <v>0</v>
      </c>
      <c r="AC143" s="154">
        <f t="shared" si="47"/>
        <v>0</v>
      </c>
      <c r="AD143" s="154">
        <f t="shared" si="47"/>
        <v>0</v>
      </c>
      <c r="AE143" s="189"/>
      <c r="AF143" s="189"/>
      <c r="AG143" s="189"/>
      <c r="AH143" s="189"/>
      <c r="AI143" s="189"/>
      <c r="AJ143" s="189"/>
      <c r="AK143" s="189"/>
      <c r="AL143" s="189"/>
      <c r="AM143" s="189"/>
      <c r="AN143" s="189"/>
    </row>
    <row r="144" s="108" customFormat="1" ht="196" customHeight="1" spans="1:40">
      <c r="A144" s="136">
        <f>SUBTOTAL(103,$D$10:D144)</f>
        <v>48</v>
      </c>
      <c r="B144" s="137" t="s">
        <v>494</v>
      </c>
      <c r="C144" s="137" t="s">
        <v>55</v>
      </c>
      <c r="D144" s="199" t="s">
        <v>495</v>
      </c>
      <c r="E144" s="199" t="s">
        <v>491</v>
      </c>
      <c r="F144" s="137" t="s">
        <v>493</v>
      </c>
      <c r="G144" s="138" t="s">
        <v>57</v>
      </c>
      <c r="H144" s="200" t="s">
        <v>320</v>
      </c>
      <c r="I144" s="137" t="s">
        <v>496</v>
      </c>
      <c r="J144" s="199" t="s">
        <v>497</v>
      </c>
      <c r="K144" s="146">
        <v>7021</v>
      </c>
      <c r="L144" s="146">
        <v>7021</v>
      </c>
      <c r="M144" s="146">
        <v>29155</v>
      </c>
      <c r="N144" s="147">
        <v>73.72</v>
      </c>
      <c r="O144" s="146">
        <f>P144+Q144+R144+S144+T144+U144+V144+W144</f>
        <v>73.72</v>
      </c>
      <c r="P144" s="146"/>
      <c r="Q144" s="146"/>
      <c r="R144" s="146"/>
      <c r="S144" s="146"/>
      <c r="T144" s="200">
        <v>49</v>
      </c>
      <c r="U144" s="200">
        <v>24.72</v>
      </c>
      <c r="V144" s="146"/>
      <c r="W144" s="146"/>
      <c r="X144" s="146"/>
      <c r="Y144" s="146"/>
      <c r="Z144" s="146"/>
      <c r="AA144" s="146"/>
      <c r="AB144" s="146"/>
      <c r="AC144" s="146"/>
      <c r="AD144" s="146"/>
      <c r="AE144" s="144" t="s">
        <v>412</v>
      </c>
      <c r="AF144" s="144" t="s">
        <v>413</v>
      </c>
      <c r="AG144" s="144" t="s">
        <v>412</v>
      </c>
      <c r="AH144" s="144" t="s">
        <v>413</v>
      </c>
      <c r="AI144" s="144" t="s">
        <v>414</v>
      </c>
      <c r="AJ144" s="201" t="s">
        <v>498</v>
      </c>
      <c r="AK144" s="201" t="s">
        <v>499</v>
      </c>
      <c r="AL144" s="171" t="s">
        <v>68</v>
      </c>
      <c r="AM144" s="172" t="s">
        <v>69</v>
      </c>
      <c r="AN144" s="171"/>
    </row>
    <row r="145" s="120" customFormat="1" ht="30" customHeight="1" spans="1:40">
      <c r="A145" s="135" t="s">
        <v>48</v>
      </c>
      <c r="B145" s="134" t="s">
        <v>500</v>
      </c>
      <c r="C145" s="134" t="s">
        <v>500</v>
      </c>
      <c r="D145" s="134" t="s">
        <v>500</v>
      </c>
      <c r="E145" s="134" t="s">
        <v>500</v>
      </c>
      <c r="F145" s="134" t="s">
        <v>500</v>
      </c>
      <c r="G145" s="134" t="s">
        <v>500</v>
      </c>
      <c r="H145" s="134" t="s">
        <v>500</v>
      </c>
      <c r="I145" s="134" t="s">
        <v>500</v>
      </c>
      <c r="J145" s="134" t="s">
        <v>500</v>
      </c>
      <c r="K145" s="189"/>
      <c r="L145" s="189"/>
      <c r="M145" s="189"/>
      <c r="N145" s="189"/>
      <c r="O145" s="154"/>
      <c r="P145" s="154"/>
      <c r="Q145" s="154"/>
      <c r="R145" s="154"/>
      <c r="S145" s="154"/>
      <c r="T145" s="154"/>
      <c r="U145" s="154"/>
      <c r="V145" s="154"/>
      <c r="W145" s="154"/>
      <c r="X145" s="154"/>
      <c r="Y145" s="154"/>
      <c r="Z145" s="154"/>
      <c r="AA145" s="154"/>
      <c r="AB145" s="154"/>
      <c r="AC145" s="154"/>
      <c r="AD145" s="154"/>
      <c r="AE145" s="189"/>
      <c r="AF145" s="189"/>
      <c r="AG145" s="189"/>
      <c r="AH145" s="189"/>
      <c r="AI145" s="189"/>
      <c r="AJ145" s="189"/>
      <c r="AK145" s="189"/>
      <c r="AL145" s="189"/>
      <c r="AM145" s="189"/>
      <c r="AN145" s="189"/>
    </row>
  </sheetData>
  <autoFilter ref="A6:AN145">
    <extLst/>
  </autoFilter>
  <mergeCells count="130">
    <mergeCell ref="A1:D1"/>
    <mergeCell ref="A2:AK2"/>
    <mergeCell ref="L3:M3"/>
    <mergeCell ref="O3:AD3"/>
    <mergeCell ref="AE3:AI3"/>
    <mergeCell ref="P4:V4"/>
    <mergeCell ref="B6:J6"/>
    <mergeCell ref="B7:J7"/>
    <mergeCell ref="B8:J8"/>
    <mergeCell ref="B9:J9"/>
    <mergeCell ref="B11:J11"/>
    <mergeCell ref="B20:J20"/>
    <mergeCell ref="B21:J21"/>
    <mergeCell ref="B23:J23"/>
    <mergeCell ref="B25:J25"/>
    <mergeCell ref="B26:J26"/>
    <mergeCell ref="B27:J27"/>
    <mergeCell ref="B28:J28"/>
    <mergeCell ref="B29:J29"/>
    <mergeCell ref="B31:J31"/>
    <mergeCell ref="B32:J32"/>
    <mergeCell ref="B33:J33"/>
    <mergeCell ref="B40:J40"/>
    <mergeCell ref="B46:J46"/>
    <mergeCell ref="B54:J54"/>
    <mergeCell ref="B55:J55"/>
    <mergeCell ref="B56:J56"/>
    <mergeCell ref="B57:J57"/>
    <mergeCell ref="B58:J58"/>
    <mergeCell ref="B59:J59"/>
    <mergeCell ref="B60:J60"/>
    <mergeCell ref="B62:J62"/>
    <mergeCell ref="B63:J63"/>
    <mergeCell ref="B64:J64"/>
    <mergeCell ref="B65:J65"/>
    <mergeCell ref="B66:J66"/>
    <mergeCell ref="B67:J67"/>
    <mergeCell ref="B68:J68"/>
    <mergeCell ref="B69:J69"/>
    <mergeCell ref="B70:J70"/>
    <mergeCell ref="B71:J71"/>
    <mergeCell ref="B72:J72"/>
    <mergeCell ref="B73:J73"/>
    <mergeCell ref="B74:J74"/>
    <mergeCell ref="B75:J75"/>
    <mergeCell ref="B76:J76"/>
    <mergeCell ref="B77:J77"/>
    <mergeCell ref="B78:J78"/>
    <mergeCell ref="B79:J79"/>
    <mergeCell ref="B80:J80"/>
    <mergeCell ref="B81:J81"/>
    <mergeCell ref="B82:J82"/>
    <mergeCell ref="B84:J84"/>
    <mergeCell ref="B85:J85"/>
    <mergeCell ref="B86:J86"/>
    <mergeCell ref="B87:J87"/>
    <mergeCell ref="B91:J91"/>
    <mergeCell ref="B93:J93"/>
    <mergeCell ref="B94:J94"/>
    <mergeCell ref="B95:J95"/>
    <mergeCell ref="B96:J96"/>
    <mergeCell ref="B97:J97"/>
    <mergeCell ref="B98:J98"/>
    <mergeCell ref="B99:J99"/>
    <mergeCell ref="B100:J100"/>
    <mergeCell ref="B101:J101"/>
    <mergeCell ref="B102:J102"/>
    <mergeCell ref="B103:J103"/>
    <mergeCell ref="B113:J113"/>
    <mergeCell ref="B114:J114"/>
    <mergeCell ref="B115:J115"/>
    <mergeCell ref="B116:J116"/>
    <mergeCell ref="B117:J117"/>
    <mergeCell ref="B118:J118"/>
    <mergeCell ref="B119:J119"/>
    <mergeCell ref="B120:J120"/>
    <mergeCell ref="B121:J121"/>
    <mergeCell ref="B122:J122"/>
    <mergeCell ref="B123:J123"/>
    <mergeCell ref="B124:J124"/>
    <mergeCell ref="B125:J125"/>
    <mergeCell ref="B126:J126"/>
    <mergeCell ref="B128:J128"/>
    <mergeCell ref="B129:J129"/>
    <mergeCell ref="B130:J130"/>
    <mergeCell ref="B131:J131"/>
    <mergeCell ref="B132:J132"/>
    <mergeCell ref="B133:J133"/>
    <mergeCell ref="B135:J135"/>
    <mergeCell ref="B136:J136"/>
    <mergeCell ref="B137:J137"/>
    <mergeCell ref="B138:J138"/>
    <mergeCell ref="B139:J139"/>
    <mergeCell ref="B140:J140"/>
    <mergeCell ref="B141:J141"/>
    <mergeCell ref="B142:J142"/>
    <mergeCell ref="B143:J143"/>
    <mergeCell ref="B145:J145"/>
    <mergeCell ref="A3:A5"/>
    <mergeCell ref="B3:B5"/>
    <mergeCell ref="C3:C5"/>
    <mergeCell ref="D3:D5"/>
    <mergeCell ref="E3:E5"/>
    <mergeCell ref="F3:F5"/>
    <mergeCell ref="G3:G5"/>
    <mergeCell ref="H3:H5"/>
    <mergeCell ref="I3:I5"/>
    <mergeCell ref="J3:J5"/>
    <mergeCell ref="K3:K5"/>
    <mergeCell ref="L4:L5"/>
    <mergeCell ref="M4:M5"/>
    <mergeCell ref="N3:N5"/>
    <mergeCell ref="O4:O5"/>
    <mergeCell ref="X4:X5"/>
    <mergeCell ref="Y4:Y5"/>
    <mergeCell ref="Z4:Z5"/>
    <mergeCell ref="AA4:AA5"/>
    <mergeCell ref="AB4:AB5"/>
    <mergeCell ref="AC4:AC5"/>
    <mergeCell ref="AD4:AD5"/>
    <mergeCell ref="AE4:AE5"/>
    <mergeCell ref="AF4:AF5"/>
    <mergeCell ref="AG4:AG5"/>
    <mergeCell ref="AH4:AH5"/>
    <mergeCell ref="AI4:AI5"/>
    <mergeCell ref="AJ3:AJ5"/>
    <mergeCell ref="AK3:AK5"/>
    <mergeCell ref="AL3:AL5"/>
    <mergeCell ref="AM3:AM5"/>
    <mergeCell ref="AN3:AN5"/>
  </mergeCells>
  <printOptions horizontalCentered="1"/>
  <pageMargins left="0.0784722222222222" right="0.0784722222222222" top="0.314583333333333" bottom="0.275" header="0.236111111111111" footer="0.196527777777778"/>
  <pageSetup paperSize="8" scale="2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6"/>
  <sheetViews>
    <sheetView view="pageBreakPreview" zoomScale="70" zoomScaleNormal="100" workbookViewId="0">
      <selection activeCell="L1" sqref="L$1:AL$1048576"/>
    </sheetView>
  </sheetViews>
  <sheetFormatPr defaultColWidth="8.8" defaultRowHeight="13.5"/>
  <cols>
    <col min="1" max="1" width="9.44166666666667" customWidth="1"/>
    <col min="2" max="2" width="36.2583333333333" customWidth="1"/>
    <col min="3" max="3" width="6.25833333333333" customWidth="1"/>
    <col min="4" max="4" width="10.775" customWidth="1"/>
    <col min="5" max="5" width="10.5583333333333" customWidth="1"/>
    <col min="6" max="6" width="14.6" customWidth="1"/>
    <col min="7" max="7" width="17.2583333333333" customWidth="1"/>
    <col min="8" max="11" width="8.8" hidden="1" customWidth="1"/>
  </cols>
  <sheetData>
    <row r="1" customFormat="1" spans="1:1">
      <c r="A1" s="76" t="s">
        <v>0</v>
      </c>
    </row>
    <row r="2" s="73" customFormat="1" ht="36" customHeight="1" spans="1:7">
      <c r="A2" s="77" t="s">
        <v>501</v>
      </c>
      <c r="B2" s="77"/>
      <c r="C2" s="77"/>
      <c r="D2" s="77"/>
      <c r="E2" s="77"/>
      <c r="F2" s="77"/>
      <c r="G2" s="77"/>
    </row>
    <row r="3" s="74" customFormat="1" ht="21" customHeight="1" spans="1:7">
      <c r="A3" s="78" t="s">
        <v>3</v>
      </c>
      <c r="B3" s="78" t="s">
        <v>502</v>
      </c>
      <c r="C3" s="78" t="s">
        <v>503</v>
      </c>
      <c r="D3" s="79" t="s">
        <v>504</v>
      </c>
      <c r="E3" s="80"/>
      <c r="F3" s="81" t="s">
        <v>505</v>
      </c>
      <c r="G3" s="82"/>
    </row>
    <row r="4" s="74" customFormat="1" ht="35" customHeight="1" spans="1:7">
      <c r="A4" s="78"/>
      <c r="B4" s="78"/>
      <c r="C4" s="83"/>
      <c r="D4" s="78" t="s">
        <v>506</v>
      </c>
      <c r="E4" s="84" t="s">
        <v>507</v>
      </c>
      <c r="F4" s="81" t="s">
        <v>508</v>
      </c>
      <c r="G4" s="82" t="s">
        <v>509</v>
      </c>
    </row>
    <row r="5" s="75" customFormat="1" ht="23" customHeight="1" spans="1:11">
      <c r="A5" s="30" t="s">
        <v>47</v>
      </c>
      <c r="B5" s="31"/>
      <c r="C5" s="85">
        <v>48</v>
      </c>
      <c r="D5" s="86"/>
      <c r="E5" s="86"/>
      <c r="F5" s="87">
        <v>61763.4609</v>
      </c>
      <c r="G5" s="88">
        <f>F5/$F$5</f>
        <v>1</v>
      </c>
      <c r="K5" s="87">
        <v>0</v>
      </c>
    </row>
    <row r="6" s="73" customFormat="1" ht="14.25" spans="1:11">
      <c r="A6" s="89" t="s">
        <v>48</v>
      </c>
      <c r="B6" s="90" t="s">
        <v>49</v>
      </c>
      <c r="C6" s="91">
        <v>31</v>
      </c>
      <c r="D6" s="90"/>
      <c r="E6" s="90"/>
      <c r="F6" s="92">
        <v>45867.7409</v>
      </c>
      <c r="G6" s="93">
        <f>F6/$F$5</f>
        <v>0.742635536150792</v>
      </c>
      <c r="K6" s="92">
        <v>0</v>
      </c>
    </row>
    <row r="7" s="73" customFormat="1" ht="14.25" spans="1:11">
      <c r="A7" s="89" t="s">
        <v>50</v>
      </c>
      <c r="B7" s="90" t="s">
        <v>51</v>
      </c>
      <c r="C7" s="91">
        <v>11</v>
      </c>
      <c r="D7" s="90"/>
      <c r="E7" s="90"/>
      <c r="F7" s="92">
        <v>8967.7809</v>
      </c>
      <c r="G7" s="93">
        <f>F7/$F$5</f>
        <v>0.145195569829216</v>
      </c>
      <c r="K7" s="92">
        <v>0</v>
      </c>
    </row>
    <row r="8" s="73" customFormat="1" ht="14.25" spans="1:11">
      <c r="A8" s="89" t="s">
        <v>52</v>
      </c>
      <c r="B8" s="90" t="s">
        <v>53</v>
      </c>
      <c r="C8" s="94">
        <v>1</v>
      </c>
      <c r="D8" s="90" t="s">
        <v>510</v>
      </c>
      <c r="E8" s="90">
        <v>348</v>
      </c>
      <c r="F8" s="95">
        <v>371</v>
      </c>
      <c r="G8" s="93">
        <f>F8/$F$5</f>
        <v>0.00600678774462912</v>
      </c>
      <c r="K8" s="95"/>
    </row>
    <row r="9" s="73" customFormat="1" ht="14.25" spans="1:11">
      <c r="A9" s="89" t="s">
        <v>52</v>
      </c>
      <c r="B9" s="90" t="s">
        <v>70</v>
      </c>
      <c r="C9" s="94">
        <v>8</v>
      </c>
      <c r="D9" s="90" t="s">
        <v>510</v>
      </c>
      <c r="E9" s="90">
        <v>64</v>
      </c>
      <c r="F9" s="95">
        <v>7701.7809</v>
      </c>
      <c r="G9" s="93">
        <f>F9/$F$5</f>
        <v>0.124698013805765</v>
      </c>
      <c r="K9" s="95"/>
    </row>
    <row r="10" s="73" customFormat="1" ht="14.25" spans="1:11">
      <c r="A10" s="89" t="s">
        <v>52</v>
      </c>
      <c r="B10" s="90" t="s">
        <v>140</v>
      </c>
      <c r="C10" s="94"/>
      <c r="D10" s="90" t="s">
        <v>510</v>
      </c>
      <c r="E10" s="90"/>
      <c r="F10" s="95"/>
      <c r="G10" s="93">
        <f>F10/$F$5</f>
        <v>0</v>
      </c>
      <c r="K10" s="95"/>
    </row>
    <row r="11" s="73" customFormat="1" ht="14.25" spans="1:11">
      <c r="A11" s="89" t="s">
        <v>52</v>
      </c>
      <c r="B11" s="90" t="s">
        <v>141</v>
      </c>
      <c r="C11" s="94">
        <v>1</v>
      </c>
      <c r="D11" s="90" t="s">
        <v>510</v>
      </c>
      <c r="E11" s="90">
        <v>6960</v>
      </c>
      <c r="F11" s="95">
        <v>500</v>
      </c>
      <c r="G11" s="93">
        <f>F11/$F$5</f>
        <v>0.00809540127308507</v>
      </c>
      <c r="K11" s="95"/>
    </row>
    <row r="12" s="73" customFormat="1" ht="14.25" spans="1:11">
      <c r="A12" s="89" t="s">
        <v>52</v>
      </c>
      <c r="B12" s="90" t="s">
        <v>149</v>
      </c>
      <c r="C12" s="94">
        <v>1</v>
      </c>
      <c r="D12" s="90" t="s">
        <v>511</v>
      </c>
      <c r="E12" s="90">
        <v>1</v>
      </c>
      <c r="F12" s="95">
        <v>395</v>
      </c>
      <c r="G12" s="93">
        <f>F12/$F$5</f>
        <v>0.00639536700573721</v>
      </c>
      <c r="K12" s="95"/>
    </row>
    <row r="13" customFormat="1" spans="1:11">
      <c r="A13" s="89" t="s">
        <v>52</v>
      </c>
      <c r="B13" s="90" t="s">
        <v>162</v>
      </c>
      <c r="C13" s="94"/>
      <c r="D13" s="90" t="s">
        <v>512</v>
      </c>
      <c r="E13" s="90"/>
      <c r="F13" s="95"/>
      <c r="G13" s="93">
        <f>F13/$F$5</f>
        <v>0</v>
      </c>
      <c r="K13" s="95"/>
    </row>
    <row r="14" customFormat="1" spans="1:11">
      <c r="A14" s="89" t="s">
        <v>50</v>
      </c>
      <c r="B14" s="90" t="s">
        <v>163</v>
      </c>
      <c r="C14" s="94">
        <v>1</v>
      </c>
      <c r="D14" s="90"/>
      <c r="E14" s="90"/>
      <c r="F14" s="95">
        <v>300</v>
      </c>
      <c r="G14" s="93">
        <f>F14/$F$5</f>
        <v>0.00485724076385104</v>
      </c>
      <c r="K14" s="95">
        <v>0</v>
      </c>
    </row>
    <row r="15" customFormat="1" spans="1:11">
      <c r="A15" s="89" t="s">
        <v>52</v>
      </c>
      <c r="B15" s="90" t="s">
        <v>164</v>
      </c>
      <c r="C15" s="94"/>
      <c r="D15" s="90" t="s">
        <v>512</v>
      </c>
      <c r="E15" s="90"/>
      <c r="F15" s="95"/>
      <c r="G15" s="93">
        <f>F15/$F$5</f>
        <v>0</v>
      </c>
      <c r="K15" s="95"/>
    </row>
    <row r="16" customFormat="1" spans="1:11">
      <c r="A16" s="89" t="s">
        <v>52</v>
      </c>
      <c r="B16" s="90" t="s">
        <v>165</v>
      </c>
      <c r="C16" s="94"/>
      <c r="D16" s="90" t="s">
        <v>512</v>
      </c>
      <c r="E16" s="90"/>
      <c r="F16" s="95"/>
      <c r="G16" s="93">
        <f>F16/$F$5</f>
        <v>0</v>
      </c>
      <c r="K16" s="95"/>
    </row>
    <row r="17" customFormat="1" spans="1:11">
      <c r="A17" s="89" t="s">
        <v>52</v>
      </c>
      <c r="B17" s="90" t="s">
        <v>166</v>
      </c>
      <c r="C17" s="94">
        <v>1</v>
      </c>
      <c r="D17" s="90" t="s">
        <v>512</v>
      </c>
      <c r="E17" s="90">
        <v>1000</v>
      </c>
      <c r="F17" s="95">
        <v>300</v>
      </c>
      <c r="G17" s="93">
        <f>F17/$F$5</f>
        <v>0.00485724076385104</v>
      </c>
      <c r="K17" s="95"/>
    </row>
    <row r="18" customFormat="1" spans="1:11">
      <c r="A18" s="89" t="s">
        <v>52</v>
      </c>
      <c r="B18" s="90" t="s">
        <v>176</v>
      </c>
      <c r="C18" s="94"/>
      <c r="D18" s="90" t="s">
        <v>512</v>
      </c>
      <c r="E18" s="90"/>
      <c r="F18" s="95"/>
      <c r="G18" s="93">
        <f>F18/$F$5</f>
        <v>0</v>
      </c>
      <c r="K18" s="95"/>
    </row>
    <row r="19" customFormat="1" spans="1:11">
      <c r="A19" s="89" t="s">
        <v>50</v>
      </c>
      <c r="B19" s="90" t="s">
        <v>177</v>
      </c>
      <c r="C19" s="94">
        <v>18</v>
      </c>
      <c r="D19" s="90"/>
      <c r="E19" s="90"/>
      <c r="F19" s="95">
        <v>35544.96</v>
      </c>
      <c r="G19" s="93">
        <f>F19/$F$5</f>
        <v>0.575501428871516</v>
      </c>
      <c r="K19" s="95">
        <v>0</v>
      </c>
    </row>
    <row r="20" customFormat="1" ht="24" spans="1:11">
      <c r="A20" s="89" t="s">
        <v>52</v>
      </c>
      <c r="B20" s="90" t="s">
        <v>178</v>
      </c>
      <c r="C20" s="94">
        <v>6</v>
      </c>
      <c r="D20" s="90" t="s">
        <v>513</v>
      </c>
      <c r="E20" s="90">
        <v>36.583</v>
      </c>
      <c r="F20" s="95">
        <v>3337.86</v>
      </c>
      <c r="G20" s="93">
        <f>F20/$F$5</f>
        <v>0.0540426321867595</v>
      </c>
      <c r="K20" s="95"/>
    </row>
    <row r="21" customFormat="1" spans="1:11">
      <c r="A21" s="89" t="s">
        <v>52</v>
      </c>
      <c r="B21" s="90" t="s">
        <v>228</v>
      </c>
      <c r="C21" s="94">
        <v>5</v>
      </c>
      <c r="D21" s="90" t="s">
        <v>512</v>
      </c>
      <c r="E21" s="90">
        <v>10008</v>
      </c>
      <c r="F21" s="95">
        <v>31437.1</v>
      </c>
      <c r="G21" s="93">
        <f>F21/$F$5</f>
        <v>0.508991878724205</v>
      </c>
      <c r="K21" s="95"/>
    </row>
    <row r="22" customFormat="1" spans="1:11">
      <c r="A22" s="89" t="s">
        <v>52</v>
      </c>
      <c r="B22" s="90" t="s">
        <v>262</v>
      </c>
      <c r="C22" s="94">
        <v>7</v>
      </c>
      <c r="D22" s="90" t="s">
        <v>512</v>
      </c>
      <c r="E22" s="90">
        <v>11</v>
      </c>
      <c r="F22" s="95">
        <v>770</v>
      </c>
      <c r="G22" s="93">
        <f>F22/$F$5</f>
        <v>0.012466917960551</v>
      </c>
      <c r="K22" s="95"/>
    </row>
    <row r="23" customFormat="1" spans="1:11">
      <c r="A23" s="89" t="s">
        <v>50</v>
      </c>
      <c r="B23" s="90" t="s">
        <v>311</v>
      </c>
      <c r="C23" s="94">
        <v>0</v>
      </c>
      <c r="D23" s="90"/>
      <c r="E23" s="90"/>
      <c r="F23" s="95">
        <v>0</v>
      </c>
      <c r="G23" s="93">
        <f>F23/$F$5</f>
        <v>0</v>
      </c>
      <c r="K23" s="95">
        <v>0</v>
      </c>
    </row>
    <row r="24" customFormat="1" spans="1:11">
      <c r="A24" s="89" t="s">
        <v>52</v>
      </c>
      <c r="B24" s="90" t="s">
        <v>312</v>
      </c>
      <c r="C24" s="94"/>
      <c r="D24" s="90" t="s">
        <v>511</v>
      </c>
      <c r="E24" s="90"/>
      <c r="F24" s="95"/>
      <c r="G24" s="93">
        <f>F24/$F$5</f>
        <v>0</v>
      </c>
      <c r="K24" s="95"/>
    </row>
    <row r="25" customFormat="1" spans="1:11">
      <c r="A25" s="89" t="s">
        <v>52</v>
      </c>
      <c r="B25" s="90" t="s">
        <v>313</v>
      </c>
      <c r="C25" s="94"/>
      <c r="D25" s="90" t="s">
        <v>511</v>
      </c>
      <c r="E25" s="90"/>
      <c r="F25" s="95"/>
      <c r="G25" s="93">
        <f>F25/$F$5</f>
        <v>0</v>
      </c>
      <c r="K25" s="95"/>
    </row>
    <row r="26" customFormat="1" spans="1:11">
      <c r="A26" s="89" t="s">
        <v>52</v>
      </c>
      <c r="B26" s="90" t="s">
        <v>314</v>
      </c>
      <c r="C26" s="94"/>
      <c r="D26" s="90" t="s">
        <v>24</v>
      </c>
      <c r="E26" s="90"/>
      <c r="F26" s="95"/>
      <c r="G26" s="93">
        <f>F26/$F$5</f>
        <v>0</v>
      </c>
      <c r="K26" s="95"/>
    </row>
    <row r="27" customFormat="1" spans="1:11">
      <c r="A27" s="89" t="s">
        <v>52</v>
      </c>
      <c r="B27" s="90" t="s">
        <v>315</v>
      </c>
      <c r="C27" s="94"/>
      <c r="D27" s="90" t="s">
        <v>511</v>
      </c>
      <c r="E27" s="90"/>
      <c r="F27" s="95"/>
      <c r="G27" s="93">
        <f>F27/$F$5</f>
        <v>0</v>
      </c>
      <c r="K27" s="95"/>
    </row>
    <row r="28" customFormat="1" spans="1:11">
      <c r="A28" s="89" t="s">
        <v>50</v>
      </c>
      <c r="B28" s="90" t="s">
        <v>316</v>
      </c>
      <c r="C28" s="94">
        <v>1</v>
      </c>
      <c r="D28" s="90"/>
      <c r="E28" s="90"/>
      <c r="F28" s="95">
        <v>1055</v>
      </c>
      <c r="G28" s="93">
        <f>F28/$F$5</f>
        <v>0.0170812966862095</v>
      </c>
      <c r="K28" s="95">
        <v>0</v>
      </c>
    </row>
    <row r="29" customFormat="1" spans="1:11">
      <c r="A29" s="89" t="s">
        <v>52</v>
      </c>
      <c r="B29" s="90" t="s">
        <v>317</v>
      </c>
      <c r="C29" s="94">
        <v>1</v>
      </c>
      <c r="D29" s="90" t="s">
        <v>511</v>
      </c>
      <c r="E29" s="90">
        <v>6065</v>
      </c>
      <c r="F29" s="95">
        <v>1055</v>
      </c>
      <c r="G29" s="93">
        <f>F29/$F$5</f>
        <v>0.0170812966862095</v>
      </c>
      <c r="K29" s="95"/>
    </row>
    <row r="30" customFormat="1" spans="1:11">
      <c r="A30" s="89" t="s">
        <v>52</v>
      </c>
      <c r="B30" s="90" t="s">
        <v>327</v>
      </c>
      <c r="C30" s="94"/>
      <c r="D30" s="90" t="s">
        <v>511</v>
      </c>
      <c r="E30" s="90"/>
      <c r="F30" s="95"/>
      <c r="G30" s="93">
        <f>F30/$F$5</f>
        <v>0</v>
      </c>
      <c r="K30" s="95"/>
    </row>
    <row r="31" customFormat="1" spans="1:11">
      <c r="A31" s="89" t="s">
        <v>52</v>
      </c>
      <c r="B31" s="90" t="s">
        <v>328</v>
      </c>
      <c r="C31" s="94"/>
      <c r="D31" s="90" t="s">
        <v>511</v>
      </c>
      <c r="E31" s="90"/>
      <c r="F31" s="95"/>
      <c r="G31" s="93">
        <f>F31/$F$5</f>
        <v>0</v>
      </c>
      <c r="K31" s="95"/>
    </row>
    <row r="32" customFormat="1" spans="1:11">
      <c r="A32" s="89" t="s">
        <v>52</v>
      </c>
      <c r="B32" s="90" t="s">
        <v>329</v>
      </c>
      <c r="C32" s="94"/>
      <c r="D32" s="90" t="s">
        <v>511</v>
      </c>
      <c r="E32" s="90"/>
      <c r="F32" s="95"/>
      <c r="G32" s="93">
        <f>F32/$F$5</f>
        <v>0</v>
      </c>
      <c r="K32" s="95"/>
    </row>
    <row r="33" customFormat="1" spans="1:11">
      <c r="A33" s="89" t="s">
        <v>52</v>
      </c>
      <c r="B33" s="90" t="s">
        <v>330</v>
      </c>
      <c r="C33" s="94"/>
      <c r="D33" s="90" t="s">
        <v>511</v>
      </c>
      <c r="E33" s="90"/>
      <c r="F33" s="95"/>
      <c r="G33" s="93">
        <f>F33/$F$5</f>
        <v>0</v>
      </c>
      <c r="K33" s="95"/>
    </row>
    <row r="34" customFormat="1" spans="1:11">
      <c r="A34" s="89" t="s">
        <v>48</v>
      </c>
      <c r="B34" s="90" t="s">
        <v>331</v>
      </c>
      <c r="C34" s="94">
        <v>1</v>
      </c>
      <c r="D34" s="90"/>
      <c r="E34" s="90"/>
      <c r="F34" s="95">
        <v>1200</v>
      </c>
      <c r="G34" s="93">
        <f>F34/$F$5</f>
        <v>0.0194289630554042</v>
      </c>
      <c r="K34" s="95">
        <v>0</v>
      </c>
    </row>
    <row r="35" customFormat="1" spans="1:11">
      <c r="A35" s="89" t="s">
        <v>50</v>
      </c>
      <c r="B35" s="90" t="s">
        <v>332</v>
      </c>
      <c r="C35" s="94">
        <v>0</v>
      </c>
      <c r="D35" s="90"/>
      <c r="E35" s="90"/>
      <c r="F35" s="95">
        <v>0</v>
      </c>
      <c r="G35" s="93">
        <f>F35/$F$5</f>
        <v>0</v>
      </c>
      <c r="K35" s="95">
        <v>0</v>
      </c>
    </row>
    <row r="36" customFormat="1" spans="1:11">
      <c r="A36" s="89" t="s">
        <v>52</v>
      </c>
      <c r="B36" s="90" t="s">
        <v>333</v>
      </c>
      <c r="C36" s="94"/>
      <c r="D36" s="90" t="s">
        <v>24</v>
      </c>
      <c r="E36" s="90"/>
      <c r="F36" s="95"/>
      <c r="G36" s="93">
        <f>F36/$F$5</f>
        <v>0</v>
      </c>
      <c r="K36" s="95"/>
    </row>
    <row r="37" customFormat="1" spans="1:11">
      <c r="A37" s="89" t="s">
        <v>52</v>
      </c>
      <c r="B37" s="90" t="s">
        <v>334</v>
      </c>
      <c r="C37" s="94"/>
      <c r="D37" s="90" t="s">
        <v>24</v>
      </c>
      <c r="E37" s="90"/>
      <c r="F37" s="95"/>
      <c r="G37" s="93">
        <f>F37/$F$5</f>
        <v>0</v>
      </c>
      <c r="K37" s="95"/>
    </row>
    <row r="38" customFormat="1" spans="1:11">
      <c r="A38" s="89" t="s">
        <v>50</v>
      </c>
      <c r="B38" s="90" t="s">
        <v>335</v>
      </c>
      <c r="C38" s="94">
        <v>0</v>
      </c>
      <c r="D38" s="90"/>
      <c r="E38" s="90"/>
      <c r="F38" s="95">
        <v>0</v>
      </c>
      <c r="G38" s="93">
        <f>F38/$F$5</f>
        <v>0</v>
      </c>
      <c r="K38" s="95">
        <v>0</v>
      </c>
    </row>
    <row r="39" customFormat="1" spans="1:11">
      <c r="A39" s="89" t="s">
        <v>52</v>
      </c>
      <c r="B39" s="90" t="s">
        <v>336</v>
      </c>
      <c r="C39" s="94"/>
      <c r="D39" s="90" t="s">
        <v>514</v>
      </c>
      <c r="E39" s="90"/>
      <c r="F39" s="95"/>
      <c r="G39" s="93">
        <f>F39/$F$5</f>
        <v>0</v>
      </c>
      <c r="K39" s="95"/>
    </row>
    <row r="40" customFormat="1" spans="1:11">
      <c r="A40" s="89" t="s">
        <v>52</v>
      </c>
      <c r="B40" s="90" t="s">
        <v>337</v>
      </c>
      <c r="C40" s="94"/>
      <c r="D40" s="90" t="s">
        <v>514</v>
      </c>
      <c r="E40" s="90"/>
      <c r="F40" s="95"/>
      <c r="G40" s="93">
        <f>F40/$F$5</f>
        <v>0</v>
      </c>
      <c r="K40" s="95"/>
    </row>
    <row r="41" customFormat="1" spans="1:11">
      <c r="A41" s="89" t="s">
        <v>52</v>
      </c>
      <c r="B41" s="90" t="s">
        <v>338</v>
      </c>
      <c r="C41" s="94"/>
      <c r="D41" s="90" t="s">
        <v>514</v>
      </c>
      <c r="E41" s="90"/>
      <c r="F41" s="95"/>
      <c r="G41" s="93">
        <f>F41/$F$5</f>
        <v>0</v>
      </c>
      <c r="K41" s="95"/>
    </row>
    <row r="42" customFormat="1" spans="1:11">
      <c r="A42" s="89" t="s">
        <v>50</v>
      </c>
      <c r="B42" s="90" t="s">
        <v>339</v>
      </c>
      <c r="C42" s="94">
        <v>0</v>
      </c>
      <c r="D42" s="90"/>
      <c r="E42" s="90"/>
      <c r="F42" s="95">
        <v>0</v>
      </c>
      <c r="G42" s="93">
        <f>F42/$F$5</f>
        <v>0</v>
      </c>
      <c r="K42" s="95">
        <v>0</v>
      </c>
    </row>
    <row r="43" customFormat="1" spans="1:11">
      <c r="A43" s="89" t="s">
        <v>52</v>
      </c>
      <c r="B43" s="90" t="s">
        <v>340</v>
      </c>
      <c r="C43" s="94"/>
      <c r="D43" s="90" t="s">
        <v>515</v>
      </c>
      <c r="E43" s="90"/>
      <c r="F43" s="95"/>
      <c r="G43" s="93">
        <f>F43/$F$5</f>
        <v>0</v>
      </c>
      <c r="K43" s="95"/>
    </row>
    <row r="44" customFormat="1" spans="1:11">
      <c r="A44" s="89" t="s">
        <v>52</v>
      </c>
      <c r="B44" s="90" t="s">
        <v>341</v>
      </c>
      <c r="C44" s="94"/>
      <c r="D44" s="90" t="s">
        <v>511</v>
      </c>
      <c r="E44" s="90"/>
      <c r="F44" s="95"/>
      <c r="G44" s="93">
        <f>F44/$F$5</f>
        <v>0</v>
      </c>
      <c r="K44" s="95"/>
    </row>
    <row r="45" customFormat="1" spans="1:11">
      <c r="A45" s="89" t="s">
        <v>50</v>
      </c>
      <c r="B45" s="90" t="s">
        <v>342</v>
      </c>
      <c r="C45" s="94">
        <v>0</v>
      </c>
      <c r="D45" s="90"/>
      <c r="E45" s="90"/>
      <c r="F45" s="95">
        <v>0</v>
      </c>
      <c r="G45" s="93">
        <f>F45/$F$5</f>
        <v>0</v>
      </c>
      <c r="K45" s="95">
        <v>0</v>
      </c>
    </row>
    <row r="46" customFormat="1" spans="1:11">
      <c r="A46" s="89" t="s">
        <v>52</v>
      </c>
      <c r="B46" s="90" t="s">
        <v>343</v>
      </c>
      <c r="C46" s="94"/>
      <c r="D46" s="90" t="s">
        <v>514</v>
      </c>
      <c r="E46" s="90"/>
      <c r="F46" s="95"/>
      <c r="G46" s="93">
        <f>F46/$F$5</f>
        <v>0</v>
      </c>
      <c r="K46" s="95"/>
    </row>
    <row r="47" customFormat="1" spans="1:11">
      <c r="A47" s="89" t="s">
        <v>52</v>
      </c>
      <c r="B47" s="90" t="s">
        <v>344</v>
      </c>
      <c r="C47" s="94"/>
      <c r="D47" s="90" t="s">
        <v>512</v>
      </c>
      <c r="E47" s="90"/>
      <c r="F47" s="95"/>
      <c r="G47" s="93">
        <f>F47/$F$5</f>
        <v>0</v>
      </c>
      <c r="K47" s="95"/>
    </row>
    <row r="48" customFormat="1" spans="1:11">
      <c r="A48" s="89" t="s">
        <v>52</v>
      </c>
      <c r="B48" s="90" t="s">
        <v>345</v>
      </c>
      <c r="C48" s="94"/>
      <c r="D48" s="90" t="s">
        <v>516</v>
      </c>
      <c r="E48" s="90"/>
      <c r="F48" s="95"/>
      <c r="G48" s="93">
        <f>F48/$F$5</f>
        <v>0</v>
      </c>
      <c r="K48" s="95"/>
    </row>
    <row r="49" customFormat="1" spans="1:11">
      <c r="A49" s="89" t="s">
        <v>50</v>
      </c>
      <c r="B49" s="90" t="s">
        <v>346</v>
      </c>
      <c r="C49" s="94">
        <v>1</v>
      </c>
      <c r="D49" s="90"/>
      <c r="E49" s="90"/>
      <c r="F49" s="95">
        <v>1200</v>
      </c>
      <c r="G49" s="93">
        <f>F49/$F$5</f>
        <v>0.0194289630554042</v>
      </c>
      <c r="K49" s="95">
        <v>0</v>
      </c>
    </row>
    <row r="50" customFormat="1" spans="1:11">
      <c r="A50" s="89" t="s">
        <v>52</v>
      </c>
      <c r="B50" s="90" t="s">
        <v>346</v>
      </c>
      <c r="C50" s="94">
        <v>1</v>
      </c>
      <c r="D50" s="90" t="s">
        <v>24</v>
      </c>
      <c r="E50" s="90">
        <v>1000</v>
      </c>
      <c r="F50" s="95">
        <v>1200</v>
      </c>
      <c r="G50" s="93">
        <f>F50/$F$5</f>
        <v>0.0194289630554042</v>
      </c>
      <c r="K50" s="95"/>
    </row>
    <row r="51" customFormat="1" spans="1:11">
      <c r="A51" s="89" t="s">
        <v>48</v>
      </c>
      <c r="B51" s="90" t="s">
        <v>354</v>
      </c>
      <c r="C51" s="94">
        <v>13</v>
      </c>
      <c r="D51" s="90"/>
      <c r="E51" s="90"/>
      <c r="F51" s="95">
        <v>12282</v>
      </c>
      <c r="G51" s="93">
        <f>F51/$F$5</f>
        <v>0.198855436872062</v>
      </c>
      <c r="K51" s="95">
        <v>0</v>
      </c>
    </row>
    <row r="52" customFormat="1" spans="1:11">
      <c r="A52" s="89" t="s">
        <v>50</v>
      </c>
      <c r="B52" s="90" t="s">
        <v>355</v>
      </c>
      <c r="C52" s="94">
        <v>4</v>
      </c>
      <c r="D52" s="90"/>
      <c r="E52" s="90"/>
      <c r="F52" s="95">
        <v>1342</v>
      </c>
      <c r="G52" s="93">
        <f>F52/$F$5</f>
        <v>0.0217280570169603</v>
      </c>
      <c r="K52" s="95">
        <v>0</v>
      </c>
    </row>
    <row r="53" customFormat="1" spans="1:11">
      <c r="A53" s="89" t="s">
        <v>52</v>
      </c>
      <c r="B53" s="90" t="s">
        <v>356</v>
      </c>
      <c r="C53" s="96"/>
      <c r="D53" s="90" t="s">
        <v>511</v>
      </c>
      <c r="E53" s="90"/>
      <c r="F53" s="97"/>
      <c r="G53" s="93">
        <f>F53/$F$5</f>
        <v>0</v>
      </c>
      <c r="K53" s="97"/>
    </row>
    <row r="54" customFormat="1" ht="48" spans="1:11">
      <c r="A54" s="89" t="s">
        <v>52</v>
      </c>
      <c r="B54" s="90" t="s">
        <v>357</v>
      </c>
      <c r="C54" s="96">
        <v>3</v>
      </c>
      <c r="D54" s="90" t="s">
        <v>513</v>
      </c>
      <c r="E54" s="90">
        <v>20.846</v>
      </c>
      <c r="F54" s="97">
        <v>1198</v>
      </c>
      <c r="G54" s="93">
        <f>F54/$F$5</f>
        <v>0.0193965814503118</v>
      </c>
      <c r="K54" s="97"/>
    </row>
    <row r="55" customFormat="1" spans="1:11">
      <c r="A55" s="89" t="s">
        <v>52</v>
      </c>
      <c r="B55" s="90" t="s">
        <v>376</v>
      </c>
      <c r="C55" s="96">
        <v>1</v>
      </c>
      <c r="D55" s="90" t="s">
        <v>513</v>
      </c>
      <c r="E55" s="90">
        <v>2.675</v>
      </c>
      <c r="F55" s="97">
        <v>144</v>
      </c>
      <c r="G55" s="93">
        <f>F55/$F$5</f>
        <v>0.0023314755666485</v>
      </c>
      <c r="K55" s="97"/>
    </row>
    <row r="56" customFormat="1" spans="1:11">
      <c r="A56" s="89" t="s">
        <v>52</v>
      </c>
      <c r="B56" s="90" t="s">
        <v>382</v>
      </c>
      <c r="C56" s="96"/>
      <c r="D56" s="90" t="s">
        <v>513</v>
      </c>
      <c r="E56" s="90"/>
      <c r="F56" s="97"/>
      <c r="G56" s="93">
        <f>F56/$F$5</f>
        <v>0</v>
      </c>
      <c r="K56" s="97"/>
    </row>
    <row r="57" customFormat="1" spans="1:11">
      <c r="A57" s="89" t="s">
        <v>52</v>
      </c>
      <c r="B57" s="90" t="s">
        <v>383</v>
      </c>
      <c r="C57" s="96"/>
      <c r="D57" s="90" t="s">
        <v>513</v>
      </c>
      <c r="E57" s="90"/>
      <c r="F57" s="97"/>
      <c r="G57" s="93">
        <f>F57/$F$5</f>
        <v>0</v>
      </c>
      <c r="K57" s="97"/>
    </row>
    <row r="58" customFormat="1" ht="24" spans="1:11">
      <c r="A58" s="89" t="s">
        <v>52</v>
      </c>
      <c r="B58" s="90" t="s">
        <v>384</v>
      </c>
      <c r="C58" s="96"/>
      <c r="D58" s="90" t="s">
        <v>512</v>
      </c>
      <c r="E58" s="90"/>
      <c r="F58" s="97"/>
      <c r="G58" s="93">
        <f>F58/$F$5</f>
        <v>0</v>
      </c>
      <c r="K58" s="97"/>
    </row>
    <row r="59" customFormat="1" ht="24" spans="1:11">
      <c r="A59" s="89" t="s">
        <v>52</v>
      </c>
      <c r="B59" s="90" t="s">
        <v>385</v>
      </c>
      <c r="C59" s="96"/>
      <c r="D59" s="90" t="s">
        <v>512</v>
      </c>
      <c r="E59" s="90"/>
      <c r="F59" s="97"/>
      <c r="G59" s="93">
        <f>F59/$F$5</f>
        <v>0</v>
      </c>
      <c r="K59" s="97"/>
    </row>
    <row r="60" customFormat="1" spans="1:11">
      <c r="A60" s="89" t="s">
        <v>52</v>
      </c>
      <c r="B60" s="90" t="s">
        <v>386</v>
      </c>
      <c r="C60" s="96"/>
      <c r="D60" s="90" t="s">
        <v>508</v>
      </c>
      <c r="E60" s="90"/>
      <c r="F60" s="97"/>
      <c r="G60" s="93">
        <f>F60/$F$5</f>
        <v>0</v>
      </c>
      <c r="K60" s="97"/>
    </row>
    <row r="61" customFormat="1" spans="1:11">
      <c r="A61" s="89" t="s">
        <v>52</v>
      </c>
      <c r="B61" s="90" t="s">
        <v>387</v>
      </c>
      <c r="C61" s="96"/>
      <c r="D61" s="90" t="s">
        <v>513</v>
      </c>
      <c r="E61" s="90"/>
      <c r="F61" s="97"/>
      <c r="G61" s="93">
        <f>F61/$F$5</f>
        <v>0</v>
      </c>
      <c r="K61" s="97"/>
    </row>
    <row r="62" customFormat="1" spans="1:11">
      <c r="A62" s="90" t="s">
        <v>50</v>
      </c>
      <c r="B62" s="90" t="s">
        <v>388</v>
      </c>
      <c r="C62" s="96">
        <v>9</v>
      </c>
      <c r="D62" s="90"/>
      <c r="E62" s="90"/>
      <c r="F62" s="97">
        <v>10940</v>
      </c>
      <c r="G62" s="93">
        <f>F62/$F$5</f>
        <v>0.177127379855101</v>
      </c>
      <c r="K62" s="97">
        <v>0</v>
      </c>
    </row>
    <row r="63" customFormat="1" spans="1:11">
      <c r="A63" s="89" t="s">
        <v>52</v>
      </c>
      <c r="B63" s="90" t="s">
        <v>389</v>
      </c>
      <c r="C63" s="96"/>
      <c r="D63" s="90" t="s">
        <v>517</v>
      </c>
      <c r="E63" s="90"/>
      <c r="F63" s="97"/>
      <c r="G63" s="93">
        <f>F63/$F$5</f>
        <v>0</v>
      </c>
      <c r="K63" s="97"/>
    </row>
    <row r="64" customFormat="1" spans="1:11">
      <c r="A64" s="89" t="s">
        <v>52</v>
      </c>
      <c r="B64" s="90" t="s">
        <v>390</v>
      </c>
      <c r="C64" s="96"/>
      <c r="D64" s="90" t="s">
        <v>513</v>
      </c>
      <c r="E64" s="90"/>
      <c r="F64" s="97"/>
      <c r="G64" s="93">
        <f>F64/$F$5</f>
        <v>0</v>
      </c>
      <c r="K64" s="97"/>
    </row>
    <row r="65" customFormat="1" spans="1:11">
      <c r="A65" s="89" t="s">
        <v>52</v>
      </c>
      <c r="B65" s="90" t="s">
        <v>391</v>
      </c>
      <c r="C65" s="96"/>
      <c r="D65" s="90" t="s">
        <v>512</v>
      </c>
      <c r="E65" s="90"/>
      <c r="F65" s="97"/>
      <c r="G65" s="93">
        <f>F65/$F$5</f>
        <v>0</v>
      </c>
      <c r="K65" s="97"/>
    </row>
    <row r="66" customFormat="1" spans="1:11">
      <c r="A66" s="89" t="s">
        <v>52</v>
      </c>
      <c r="B66" s="90" t="s">
        <v>392</v>
      </c>
      <c r="C66" s="96">
        <v>9</v>
      </c>
      <c r="D66" s="90" t="s">
        <v>511</v>
      </c>
      <c r="E66" s="90">
        <v>12.3</v>
      </c>
      <c r="F66" s="97">
        <v>10940</v>
      </c>
      <c r="G66" s="93">
        <f>F66/$F$5</f>
        <v>0.177127379855101</v>
      </c>
      <c r="K66" s="97"/>
    </row>
    <row r="67" customFormat="1" spans="1:11">
      <c r="A67" s="90" t="s">
        <v>50</v>
      </c>
      <c r="B67" s="90" t="s">
        <v>456</v>
      </c>
      <c r="C67" s="98">
        <v>0</v>
      </c>
      <c r="D67" s="90"/>
      <c r="E67" s="90"/>
      <c r="F67" s="99">
        <v>0</v>
      </c>
      <c r="G67" s="93">
        <f>F67/$F$5</f>
        <v>0</v>
      </c>
      <c r="K67" s="99">
        <v>0</v>
      </c>
    </row>
    <row r="68" customFormat="1" spans="1:11">
      <c r="A68" s="89" t="s">
        <v>52</v>
      </c>
      <c r="B68" s="90" t="s">
        <v>457</v>
      </c>
      <c r="C68" s="96"/>
      <c r="D68" s="90" t="s">
        <v>512</v>
      </c>
      <c r="E68" s="90"/>
      <c r="F68" s="97"/>
      <c r="G68" s="93">
        <f>F68/$F$5</f>
        <v>0</v>
      </c>
      <c r="K68" s="97"/>
    </row>
    <row r="69" customFormat="1" spans="1:11">
      <c r="A69" s="89" t="s">
        <v>52</v>
      </c>
      <c r="B69" s="90" t="s">
        <v>458</v>
      </c>
      <c r="C69" s="96"/>
      <c r="D69" s="90" t="s">
        <v>512</v>
      </c>
      <c r="E69" s="90"/>
      <c r="F69" s="97"/>
      <c r="G69" s="93">
        <f>F69/$F$5</f>
        <v>0</v>
      </c>
      <c r="K69" s="97"/>
    </row>
    <row r="70" customFormat="1" ht="24" spans="1:11">
      <c r="A70" s="89" t="s">
        <v>52</v>
      </c>
      <c r="B70" s="90" t="s">
        <v>459</v>
      </c>
      <c r="C70" s="96"/>
      <c r="D70" s="90" t="s">
        <v>512</v>
      </c>
      <c r="E70" s="90"/>
      <c r="F70" s="97"/>
      <c r="G70" s="93">
        <f>F70/$F$5</f>
        <v>0</v>
      </c>
      <c r="K70" s="97"/>
    </row>
    <row r="71" customFormat="1" spans="1:11">
      <c r="A71" s="89" t="s">
        <v>52</v>
      </c>
      <c r="B71" s="90" t="s">
        <v>460</v>
      </c>
      <c r="C71" s="96"/>
      <c r="D71" s="90" t="s">
        <v>512</v>
      </c>
      <c r="E71" s="90"/>
      <c r="F71" s="97"/>
      <c r="G71" s="93">
        <f>F71/$F$5</f>
        <v>0</v>
      </c>
      <c r="K71" s="97"/>
    </row>
    <row r="72" customFormat="1" spans="1:11">
      <c r="A72" s="89" t="s">
        <v>52</v>
      </c>
      <c r="B72" s="90" t="s">
        <v>461</v>
      </c>
      <c r="C72" s="96"/>
      <c r="D72" s="90" t="s">
        <v>512</v>
      </c>
      <c r="E72" s="90"/>
      <c r="F72" s="97"/>
      <c r="G72" s="93">
        <f>F72/$F$5</f>
        <v>0</v>
      </c>
      <c r="K72" s="97"/>
    </row>
    <row r="73" customFormat="1" ht="36" spans="1:11">
      <c r="A73" s="89" t="s">
        <v>52</v>
      </c>
      <c r="B73" s="90" t="s">
        <v>462</v>
      </c>
      <c r="C73" s="96"/>
      <c r="D73" s="90" t="s">
        <v>512</v>
      </c>
      <c r="E73" s="90"/>
      <c r="F73" s="97"/>
      <c r="G73" s="93">
        <f>F73/$F$5</f>
        <v>0</v>
      </c>
      <c r="K73" s="97"/>
    </row>
    <row r="74" customFormat="1" spans="1:11">
      <c r="A74" s="89" t="s">
        <v>48</v>
      </c>
      <c r="B74" s="90" t="s">
        <v>463</v>
      </c>
      <c r="C74" s="96">
        <v>1</v>
      </c>
      <c r="D74" s="90"/>
      <c r="E74" s="90"/>
      <c r="F74" s="97">
        <v>300</v>
      </c>
      <c r="G74" s="93">
        <f>F74/$F$5</f>
        <v>0.00485724076385104</v>
      </c>
      <c r="K74" s="97">
        <v>0</v>
      </c>
    </row>
    <row r="75" customFormat="1" spans="1:11">
      <c r="A75" s="89" t="s">
        <v>50</v>
      </c>
      <c r="B75" s="90" t="s">
        <v>463</v>
      </c>
      <c r="C75" s="96">
        <v>1</v>
      </c>
      <c r="D75" s="90"/>
      <c r="E75" s="90"/>
      <c r="F75" s="97">
        <v>300</v>
      </c>
      <c r="G75" s="93">
        <f>F75/$F$5</f>
        <v>0.00485724076385104</v>
      </c>
      <c r="K75" s="97">
        <v>0</v>
      </c>
    </row>
    <row r="76" customFormat="1" spans="1:11">
      <c r="A76" s="89" t="s">
        <v>52</v>
      </c>
      <c r="B76" s="90" t="s">
        <v>464</v>
      </c>
      <c r="C76" s="96"/>
      <c r="D76" s="90" t="s">
        <v>24</v>
      </c>
      <c r="E76" s="90"/>
      <c r="F76" s="97"/>
      <c r="G76" s="93">
        <f>F76/$F$5</f>
        <v>0</v>
      </c>
      <c r="K76" s="97"/>
    </row>
    <row r="77" customFormat="1" spans="1:11">
      <c r="A77" s="89" t="s">
        <v>52</v>
      </c>
      <c r="B77" s="90" t="s">
        <v>465</v>
      </c>
      <c r="C77" s="96"/>
      <c r="D77" s="90" t="s">
        <v>512</v>
      </c>
      <c r="E77" s="90"/>
      <c r="F77" s="97"/>
      <c r="G77" s="93">
        <f>F77/$F$5</f>
        <v>0</v>
      </c>
      <c r="K77" s="97"/>
    </row>
    <row r="78" customFormat="1" spans="1:11">
      <c r="A78" s="89" t="s">
        <v>52</v>
      </c>
      <c r="B78" s="90" t="s">
        <v>466</v>
      </c>
      <c r="C78" s="96"/>
      <c r="D78" s="90" t="s">
        <v>511</v>
      </c>
      <c r="E78" s="90"/>
      <c r="F78" s="97"/>
      <c r="G78" s="93">
        <f>F78/$F$5</f>
        <v>0</v>
      </c>
      <c r="K78" s="97"/>
    </row>
    <row r="79" customFormat="1" spans="1:11">
      <c r="A79" s="89" t="s">
        <v>52</v>
      </c>
      <c r="B79" s="90" t="s">
        <v>467</v>
      </c>
      <c r="C79" s="96"/>
      <c r="D79" s="90" t="s">
        <v>511</v>
      </c>
      <c r="E79" s="90"/>
      <c r="F79" s="97"/>
      <c r="G79" s="93">
        <f>F79/$F$5</f>
        <v>0</v>
      </c>
      <c r="K79" s="97"/>
    </row>
    <row r="80" customFormat="1" spans="1:11">
      <c r="A80" s="89" t="s">
        <v>52</v>
      </c>
      <c r="B80" s="90" t="s">
        <v>468</v>
      </c>
      <c r="C80" s="96">
        <v>1</v>
      </c>
      <c r="D80" s="90" t="s">
        <v>511</v>
      </c>
      <c r="E80" s="90">
        <v>20000</v>
      </c>
      <c r="F80" s="97">
        <v>300</v>
      </c>
      <c r="G80" s="93">
        <f>F80/$F$5</f>
        <v>0.00485724076385104</v>
      </c>
      <c r="K80" s="97"/>
    </row>
    <row r="81" customFormat="1" spans="1:11">
      <c r="A81" s="89" t="s">
        <v>52</v>
      </c>
      <c r="B81" s="90" t="s">
        <v>475</v>
      </c>
      <c r="C81" s="96"/>
      <c r="D81" s="90" t="s">
        <v>508</v>
      </c>
      <c r="E81" s="90"/>
      <c r="F81" s="97"/>
      <c r="G81" s="93">
        <f>F81/$F$5</f>
        <v>0</v>
      </c>
      <c r="K81" s="97"/>
    </row>
    <row r="82" customFormat="1" spans="1:11">
      <c r="A82" s="89" t="s">
        <v>48</v>
      </c>
      <c r="B82" s="90" t="s">
        <v>476</v>
      </c>
      <c r="C82" s="96">
        <v>1</v>
      </c>
      <c r="D82" s="90"/>
      <c r="E82" s="90"/>
      <c r="F82" s="97">
        <v>2040</v>
      </c>
      <c r="G82" s="93">
        <f>F82/$F$5</f>
        <v>0.0330292371941871</v>
      </c>
      <c r="K82" s="97">
        <v>0</v>
      </c>
    </row>
    <row r="83" customFormat="1" spans="1:11">
      <c r="A83" s="90" t="s">
        <v>50</v>
      </c>
      <c r="B83" s="90" t="s">
        <v>477</v>
      </c>
      <c r="C83" s="96">
        <v>0</v>
      </c>
      <c r="D83" s="90"/>
      <c r="E83" s="90"/>
      <c r="F83" s="97">
        <v>0</v>
      </c>
      <c r="G83" s="93">
        <f>F83/$F$5</f>
        <v>0</v>
      </c>
      <c r="K83" s="97">
        <v>0</v>
      </c>
    </row>
    <row r="84" customFormat="1" spans="1:11">
      <c r="A84" s="89" t="s">
        <v>52</v>
      </c>
      <c r="B84" s="90" t="s">
        <v>478</v>
      </c>
      <c r="C84" s="96"/>
      <c r="D84" s="90" t="s">
        <v>518</v>
      </c>
      <c r="E84" s="90"/>
      <c r="F84" s="97"/>
      <c r="G84" s="93">
        <f>F84/$F$5</f>
        <v>0</v>
      </c>
      <c r="K84" s="97"/>
    </row>
    <row r="85" customFormat="1" spans="1:11">
      <c r="A85" s="90" t="s">
        <v>50</v>
      </c>
      <c r="B85" s="90" t="s">
        <v>479</v>
      </c>
      <c r="C85" s="96">
        <v>1</v>
      </c>
      <c r="D85" s="90"/>
      <c r="E85" s="90"/>
      <c r="F85" s="97">
        <v>2040</v>
      </c>
      <c r="G85" s="93">
        <f>F85/$F$5</f>
        <v>0.0330292371941871</v>
      </c>
      <c r="K85" s="97">
        <v>0</v>
      </c>
    </row>
    <row r="86" customFormat="1" spans="1:11">
      <c r="A86" s="89" t="s">
        <v>52</v>
      </c>
      <c r="B86" s="90" t="s">
        <v>480</v>
      </c>
      <c r="C86" s="96">
        <v>1</v>
      </c>
      <c r="D86" s="90" t="s">
        <v>24</v>
      </c>
      <c r="E86" s="90">
        <v>6800</v>
      </c>
      <c r="F86" s="97">
        <v>2040</v>
      </c>
      <c r="G86" s="93">
        <f>F86/$F$5</f>
        <v>0.0330292371941871</v>
      </c>
      <c r="K86" s="97"/>
    </row>
    <row r="87" customFormat="1" spans="1:11">
      <c r="A87" s="90" t="s">
        <v>50</v>
      </c>
      <c r="B87" s="90" t="s">
        <v>488</v>
      </c>
      <c r="C87" s="96">
        <v>0</v>
      </c>
      <c r="D87" s="90"/>
      <c r="E87" s="90"/>
      <c r="F87" s="97">
        <v>0</v>
      </c>
      <c r="G87" s="93">
        <f>F87/$F$5</f>
        <v>0</v>
      </c>
      <c r="K87" s="97">
        <v>0</v>
      </c>
    </row>
    <row r="88" customFormat="1" spans="1:11">
      <c r="A88" s="89" t="s">
        <v>52</v>
      </c>
      <c r="B88" s="90" t="s">
        <v>489</v>
      </c>
      <c r="C88" s="96"/>
      <c r="D88" s="90" t="s">
        <v>517</v>
      </c>
      <c r="E88" s="90"/>
      <c r="F88" s="97"/>
      <c r="G88" s="93">
        <f>F88/$F$5</f>
        <v>0</v>
      </c>
      <c r="K88" s="97"/>
    </row>
    <row r="89" customFormat="1" spans="1:11">
      <c r="A89" s="89" t="s">
        <v>48</v>
      </c>
      <c r="B89" s="90" t="s">
        <v>490</v>
      </c>
      <c r="C89" s="96">
        <v>0</v>
      </c>
      <c r="D89" s="90"/>
      <c r="E89" s="90"/>
      <c r="F89" s="97">
        <v>0</v>
      </c>
      <c r="G89" s="93">
        <f>F89/$F$5</f>
        <v>0</v>
      </c>
      <c r="K89" s="97">
        <v>0</v>
      </c>
    </row>
    <row r="90" customFormat="1" spans="1:11">
      <c r="A90" s="89" t="s">
        <v>50</v>
      </c>
      <c r="B90" s="90" t="s">
        <v>490</v>
      </c>
      <c r="C90" s="96">
        <v>0</v>
      </c>
      <c r="D90" s="90"/>
      <c r="E90" s="90"/>
      <c r="F90" s="97">
        <v>0</v>
      </c>
      <c r="G90" s="93">
        <f>F90/$F$5</f>
        <v>0</v>
      </c>
      <c r="K90" s="97">
        <v>0</v>
      </c>
    </row>
    <row r="91" customFormat="1" spans="1:11">
      <c r="A91" s="89" t="s">
        <v>52</v>
      </c>
      <c r="B91" s="90" t="s">
        <v>490</v>
      </c>
      <c r="C91" s="96"/>
      <c r="D91" s="90" t="s">
        <v>511</v>
      </c>
      <c r="E91" s="90"/>
      <c r="F91" s="97"/>
      <c r="G91" s="93">
        <f>F91/$F$5</f>
        <v>0</v>
      </c>
      <c r="K91" s="97"/>
    </row>
    <row r="92" customFormat="1" spans="1:11">
      <c r="A92" s="89" t="s">
        <v>48</v>
      </c>
      <c r="B92" s="90" t="s">
        <v>491</v>
      </c>
      <c r="C92" s="96">
        <v>1</v>
      </c>
      <c r="D92" s="90"/>
      <c r="E92" s="90"/>
      <c r="F92" s="97">
        <v>73.72</v>
      </c>
      <c r="G92" s="93">
        <f>F92/$F$5</f>
        <v>0.00119358596370366</v>
      </c>
      <c r="K92" s="97">
        <v>0</v>
      </c>
    </row>
    <row r="93" customFormat="1" spans="1:11">
      <c r="A93" s="89" t="s">
        <v>50</v>
      </c>
      <c r="B93" s="90" t="s">
        <v>491</v>
      </c>
      <c r="C93" s="96">
        <v>1</v>
      </c>
      <c r="D93" s="90"/>
      <c r="E93" s="90"/>
      <c r="F93" s="97">
        <v>73.72</v>
      </c>
      <c r="G93" s="93">
        <f>F93/$F$5</f>
        <v>0.00119358596370366</v>
      </c>
      <c r="K93" s="97">
        <v>0</v>
      </c>
    </row>
    <row r="94" customFormat="1" spans="1:11">
      <c r="A94" s="89" t="s">
        <v>52</v>
      </c>
      <c r="B94" s="90" t="s">
        <v>492</v>
      </c>
      <c r="C94" s="96"/>
      <c r="D94" s="90" t="s">
        <v>512</v>
      </c>
      <c r="E94" s="90"/>
      <c r="F94" s="97"/>
      <c r="G94" s="93">
        <f>F94/$F$5</f>
        <v>0</v>
      </c>
      <c r="K94" s="97"/>
    </row>
    <row r="95" customFormat="1" spans="1:11">
      <c r="A95" s="89" t="s">
        <v>52</v>
      </c>
      <c r="B95" s="90" t="s">
        <v>493</v>
      </c>
      <c r="C95" s="96">
        <v>1</v>
      </c>
      <c r="D95" s="90" t="s">
        <v>23</v>
      </c>
      <c r="E95" s="90">
        <v>7021</v>
      </c>
      <c r="F95" s="97">
        <v>73.72</v>
      </c>
      <c r="G95" s="93">
        <f>F95/$F$5</f>
        <v>0.00119358596370366</v>
      </c>
      <c r="K95" s="97"/>
    </row>
    <row r="96" customFormat="1" spans="1:11">
      <c r="A96" s="89" t="s">
        <v>52</v>
      </c>
      <c r="B96" s="90" t="s">
        <v>500</v>
      </c>
      <c r="C96" s="96"/>
      <c r="D96" s="90"/>
      <c r="E96" s="90"/>
      <c r="F96" s="97"/>
      <c r="G96" s="93">
        <f>F96/$F$5</f>
        <v>0</v>
      </c>
      <c r="K96" s="97"/>
    </row>
  </sheetData>
  <autoFilter ref="A4:K96">
    <extLst/>
  </autoFilter>
  <mergeCells count="7">
    <mergeCell ref="A2:G2"/>
    <mergeCell ref="D3:E3"/>
    <mergeCell ref="F3:G3"/>
    <mergeCell ref="A5:B5"/>
    <mergeCell ref="A3:A4"/>
    <mergeCell ref="B3:B4"/>
    <mergeCell ref="C3:C4"/>
  </mergeCells>
  <printOptions horizontalCentered="1"/>
  <pageMargins left="0.554861111111111" right="0.554861111111111" top="0.66875" bottom="0.393055555555556" header="0.5" footer="0.314583333333333"/>
  <pageSetup paperSize="9" scale="88" fitToHeight="0" orientation="portrait"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O69"/>
  <sheetViews>
    <sheetView workbookViewId="0">
      <selection activeCell="A1" sqref="A1:O1"/>
    </sheetView>
  </sheetViews>
  <sheetFormatPr defaultColWidth="9" defaultRowHeight="13.5"/>
  <cols>
    <col min="1" max="1" width="7.25833333333333" customWidth="1"/>
    <col min="2" max="2" width="27.3833333333333" customWidth="1"/>
    <col min="3" max="3" width="10" customWidth="1"/>
    <col min="4" max="4" width="6.625" customWidth="1"/>
    <col min="7" max="7" width="13.625" customWidth="1"/>
    <col min="9" max="9" width="7.88333333333333" customWidth="1"/>
    <col min="10" max="10" width="39.7583333333333" customWidth="1"/>
    <col min="11" max="11" width="10.3833333333333" customWidth="1"/>
    <col min="12" max="12" width="7.38333333333333" customWidth="1"/>
    <col min="15" max="15" width="18.3833333333333" customWidth="1"/>
  </cols>
  <sheetData>
    <row r="1" ht="32" customHeight="1" spans="1:15">
      <c r="A1" s="1" t="s">
        <v>519</v>
      </c>
      <c r="B1" s="1"/>
      <c r="C1" s="1"/>
      <c r="D1" s="1"/>
      <c r="E1" s="1"/>
      <c r="F1" s="1"/>
      <c r="G1" s="1"/>
      <c r="H1" s="1"/>
      <c r="I1" s="1"/>
      <c r="J1" s="1"/>
      <c r="K1" s="1"/>
      <c r="L1" s="1"/>
      <c r="M1" s="1"/>
      <c r="N1" s="1"/>
      <c r="O1" s="1"/>
    </row>
    <row r="2" spans="1:15">
      <c r="A2" s="2" t="s">
        <v>3</v>
      </c>
      <c r="B2" s="2" t="s">
        <v>502</v>
      </c>
      <c r="C2" s="2" t="s">
        <v>503</v>
      </c>
      <c r="D2" s="3" t="s">
        <v>504</v>
      </c>
      <c r="E2" s="4"/>
      <c r="F2" s="5" t="s">
        <v>505</v>
      </c>
      <c r="G2" s="6"/>
      <c r="I2" s="2" t="s">
        <v>3</v>
      </c>
      <c r="J2" s="2" t="s">
        <v>502</v>
      </c>
      <c r="K2" s="2" t="s">
        <v>503</v>
      </c>
      <c r="L2" s="3" t="s">
        <v>504</v>
      </c>
      <c r="M2" s="4"/>
      <c r="N2" s="3" t="s">
        <v>505</v>
      </c>
      <c r="O2" s="4"/>
    </row>
    <row r="3" ht="38" customHeight="1" spans="1:15">
      <c r="A3" s="2"/>
      <c r="B3" s="2"/>
      <c r="C3" s="7"/>
      <c r="D3" s="2" t="s">
        <v>506</v>
      </c>
      <c r="E3" s="8" t="s">
        <v>507</v>
      </c>
      <c r="F3" s="5" t="s">
        <v>508</v>
      </c>
      <c r="G3" s="6" t="s">
        <v>509</v>
      </c>
      <c r="I3" s="2"/>
      <c r="J3" s="2"/>
      <c r="K3" s="2"/>
      <c r="L3" s="2" t="s">
        <v>506</v>
      </c>
      <c r="M3" s="2" t="s">
        <v>507</v>
      </c>
      <c r="N3" s="5" t="s">
        <v>508</v>
      </c>
      <c r="O3" s="6" t="s">
        <v>509</v>
      </c>
    </row>
    <row r="4" spans="1:15">
      <c r="A4" s="9" t="s">
        <v>47</v>
      </c>
      <c r="B4" s="10"/>
      <c r="C4" s="11"/>
      <c r="D4" s="12"/>
      <c r="E4" s="13"/>
      <c r="F4" s="14"/>
      <c r="G4" s="15"/>
      <c r="I4" s="50"/>
      <c r="J4" s="50"/>
      <c r="K4" s="50"/>
      <c r="L4" s="51"/>
      <c r="M4" s="51"/>
      <c r="N4" s="51"/>
      <c r="O4" s="51"/>
    </row>
    <row r="5" spans="1:15">
      <c r="A5" s="16" t="s">
        <v>520</v>
      </c>
      <c r="B5" s="17" t="s">
        <v>49</v>
      </c>
      <c r="C5" s="18"/>
      <c r="D5" s="19"/>
      <c r="E5" s="20"/>
      <c r="F5" s="21"/>
      <c r="G5" s="22"/>
      <c r="I5" s="16" t="s">
        <v>521</v>
      </c>
      <c r="J5" s="17" t="s">
        <v>354</v>
      </c>
      <c r="K5" s="18"/>
      <c r="L5" s="19"/>
      <c r="M5" s="49"/>
      <c r="N5" s="21"/>
      <c r="O5" s="22"/>
    </row>
    <row r="6" spans="1:15">
      <c r="A6" s="23" t="s">
        <v>522</v>
      </c>
      <c r="B6" s="24" t="s">
        <v>51</v>
      </c>
      <c r="C6" s="25"/>
      <c r="D6" s="26"/>
      <c r="E6" s="27"/>
      <c r="F6" s="28"/>
      <c r="G6" s="29"/>
      <c r="I6" s="41" t="s">
        <v>522</v>
      </c>
      <c r="J6" s="52" t="s">
        <v>523</v>
      </c>
      <c r="K6" s="42"/>
      <c r="L6" s="43"/>
      <c r="M6" s="53"/>
      <c r="N6" s="45"/>
      <c r="O6" s="46"/>
    </row>
    <row r="7" spans="1:15">
      <c r="A7" s="30">
        <v>1</v>
      </c>
      <c r="B7" s="31" t="s">
        <v>53</v>
      </c>
      <c r="C7" s="32"/>
      <c r="D7" s="33"/>
      <c r="E7" s="34"/>
      <c r="F7" s="35"/>
      <c r="G7" s="15"/>
      <c r="I7" s="30">
        <v>1</v>
      </c>
      <c r="J7" s="47" t="s">
        <v>524</v>
      </c>
      <c r="K7" s="32"/>
      <c r="L7" s="33"/>
      <c r="M7" s="54"/>
      <c r="N7" s="35"/>
      <c r="O7" s="15"/>
    </row>
    <row r="8" spans="1:15">
      <c r="A8" s="36" t="s">
        <v>525</v>
      </c>
      <c r="B8" s="31" t="s">
        <v>526</v>
      </c>
      <c r="C8" s="32"/>
      <c r="D8" s="33"/>
      <c r="E8" s="34"/>
      <c r="F8" s="35"/>
      <c r="G8" s="15"/>
      <c r="I8" s="30">
        <v>2</v>
      </c>
      <c r="J8" s="55" t="s">
        <v>527</v>
      </c>
      <c r="K8" s="32"/>
      <c r="L8" s="33"/>
      <c r="M8" s="54"/>
      <c r="N8" s="35"/>
      <c r="O8" s="15"/>
    </row>
    <row r="9" ht="18" customHeight="1" spans="1:15">
      <c r="A9" s="36" t="s">
        <v>528</v>
      </c>
      <c r="B9" s="31" t="s">
        <v>529</v>
      </c>
      <c r="C9" s="32"/>
      <c r="D9" s="33"/>
      <c r="E9" s="34"/>
      <c r="F9" s="35"/>
      <c r="G9" s="15"/>
      <c r="I9" s="30">
        <v>3</v>
      </c>
      <c r="J9" s="37" t="s">
        <v>376</v>
      </c>
      <c r="K9" s="32"/>
      <c r="L9" s="33"/>
      <c r="M9" s="54"/>
      <c r="N9" s="35"/>
      <c r="O9" s="15"/>
    </row>
    <row r="10" ht="18" customHeight="1" spans="1:15">
      <c r="A10" s="30">
        <v>2</v>
      </c>
      <c r="B10" s="31" t="s">
        <v>70</v>
      </c>
      <c r="C10" s="32"/>
      <c r="D10" s="33"/>
      <c r="E10" s="34"/>
      <c r="F10" s="35"/>
      <c r="G10" s="15"/>
      <c r="I10" s="30">
        <v>4</v>
      </c>
      <c r="J10" s="37" t="s">
        <v>530</v>
      </c>
      <c r="K10" s="32"/>
      <c r="L10" s="33"/>
      <c r="M10" s="54"/>
      <c r="N10" s="35"/>
      <c r="O10" s="15"/>
    </row>
    <row r="11" ht="27" customHeight="1" spans="1:15">
      <c r="A11" s="36" t="s">
        <v>525</v>
      </c>
      <c r="B11" s="10" t="s">
        <v>531</v>
      </c>
      <c r="C11" s="32"/>
      <c r="D11" s="33"/>
      <c r="E11" s="34"/>
      <c r="F11" s="35"/>
      <c r="G11" s="15"/>
      <c r="I11" s="30">
        <v>5</v>
      </c>
      <c r="J11" s="56" t="s">
        <v>532</v>
      </c>
      <c r="K11" s="32"/>
      <c r="L11" s="33"/>
      <c r="M11" s="54"/>
      <c r="N11" s="35"/>
      <c r="O11" s="15"/>
    </row>
    <row r="12" ht="27" customHeight="1" spans="1:15">
      <c r="A12" s="36" t="s">
        <v>528</v>
      </c>
      <c r="B12" s="10" t="s">
        <v>533</v>
      </c>
      <c r="C12" s="32"/>
      <c r="D12" s="33"/>
      <c r="E12" s="34"/>
      <c r="F12" s="35"/>
      <c r="G12" s="15"/>
      <c r="I12" s="30">
        <v>6</v>
      </c>
      <c r="J12" s="37" t="s">
        <v>534</v>
      </c>
      <c r="K12" s="32"/>
      <c r="L12" s="33"/>
      <c r="M12" s="54"/>
      <c r="N12" s="35"/>
      <c r="O12" s="15"/>
    </row>
    <row r="13" ht="27" customHeight="1" spans="1:15">
      <c r="A13" s="36" t="s">
        <v>535</v>
      </c>
      <c r="B13" s="10" t="s">
        <v>536</v>
      </c>
      <c r="C13" s="32"/>
      <c r="D13" s="33"/>
      <c r="E13" s="34"/>
      <c r="F13" s="35"/>
      <c r="G13" s="15"/>
      <c r="I13" s="30">
        <v>7</v>
      </c>
      <c r="J13" s="57" t="s">
        <v>385</v>
      </c>
      <c r="K13" s="32"/>
      <c r="L13" s="33"/>
      <c r="M13" s="54"/>
      <c r="N13" s="35"/>
      <c r="O13" s="15"/>
    </row>
    <row r="14" ht="18" customHeight="1" spans="1:15">
      <c r="A14" s="36" t="s">
        <v>537</v>
      </c>
      <c r="B14" s="10" t="s">
        <v>538</v>
      </c>
      <c r="C14" s="32"/>
      <c r="D14" s="33"/>
      <c r="E14" s="34"/>
      <c r="F14" s="35"/>
      <c r="G14" s="15"/>
      <c r="I14" s="30">
        <v>8</v>
      </c>
      <c r="J14" s="47" t="s">
        <v>386</v>
      </c>
      <c r="K14" s="32"/>
      <c r="L14" s="33"/>
      <c r="M14" s="54"/>
      <c r="N14" s="35"/>
      <c r="O14" s="15"/>
    </row>
    <row r="15" ht="18" customHeight="1" spans="1:15">
      <c r="A15" s="30">
        <v>3</v>
      </c>
      <c r="B15" s="31" t="s">
        <v>140</v>
      </c>
      <c r="C15" s="32"/>
      <c r="D15" s="33"/>
      <c r="E15" s="34"/>
      <c r="F15" s="35"/>
      <c r="G15" s="15"/>
      <c r="I15" s="30">
        <v>9</v>
      </c>
      <c r="J15" s="47" t="s">
        <v>491</v>
      </c>
      <c r="K15" s="32"/>
      <c r="L15" s="33"/>
      <c r="M15" s="54"/>
      <c r="N15" s="35"/>
      <c r="O15" s="15"/>
    </row>
    <row r="16" ht="18" customHeight="1" spans="1:15">
      <c r="A16" s="30">
        <v>4</v>
      </c>
      <c r="B16" s="31" t="s">
        <v>141</v>
      </c>
      <c r="C16" s="32"/>
      <c r="D16" s="33"/>
      <c r="E16" s="34"/>
      <c r="F16" s="35"/>
      <c r="G16" s="15"/>
      <c r="I16" s="58" t="s">
        <v>539</v>
      </c>
      <c r="J16" s="52" t="s">
        <v>388</v>
      </c>
      <c r="K16" s="52"/>
      <c r="L16" s="52"/>
      <c r="M16" s="52"/>
      <c r="N16" s="52"/>
      <c r="O16" s="52"/>
    </row>
    <row r="17" ht="24" customHeight="1" spans="1:15">
      <c r="A17" s="36" t="s">
        <v>525</v>
      </c>
      <c r="B17" s="10" t="s">
        <v>540</v>
      </c>
      <c r="C17" s="32"/>
      <c r="D17" s="33"/>
      <c r="E17" s="34"/>
      <c r="F17" s="35"/>
      <c r="G17" s="15"/>
      <c r="I17" s="30">
        <v>1</v>
      </c>
      <c r="J17" s="37" t="s">
        <v>389</v>
      </c>
      <c r="K17" s="32"/>
      <c r="L17" s="33"/>
      <c r="M17" s="54"/>
      <c r="N17" s="35"/>
      <c r="O17" s="15"/>
    </row>
    <row r="18" ht="24" customHeight="1" spans="1:15">
      <c r="A18" s="36" t="s">
        <v>528</v>
      </c>
      <c r="B18" s="10" t="s">
        <v>541</v>
      </c>
      <c r="C18" s="32"/>
      <c r="D18" s="33"/>
      <c r="E18" s="34"/>
      <c r="F18" s="35"/>
      <c r="G18" s="15"/>
      <c r="I18" s="30">
        <v>2</v>
      </c>
      <c r="J18" s="37" t="s">
        <v>390</v>
      </c>
      <c r="K18" s="32"/>
      <c r="L18" s="33"/>
      <c r="M18" s="54"/>
      <c r="N18" s="35"/>
      <c r="O18" s="15"/>
    </row>
    <row r="19" ht="24" customHeight="1" spans="1:15">
      <c r="A19" s="36" t="s">
        <v>535</v>
      </c>
      <c r="B19" s="10" t="s">
        <v>542</v>
      </c>
      <c r="C19" s="32"/>
      <c r="D19" s="33"/>
      <c r="E19" s="34"/>
      <c r="F19" s="35"/>
      <c r="G19" s="15"/>
      <c r="I19" s="30">
        <v>3</v>
      </c>
      <c r="J19" s="37" t="s">
        <v>391</v>
      </c>
      <c r="K19" s="32"/>
      <c r="L19" s="33"/>
      <c r="M19" s="54"/>
      <c r="N19" s="35"/>
      <c r="O19" s="15"/>
    </row>
    <row r="20" ht="24" customHeight="1" spans="1:15">
      <c r="A20" s="36" t="s">
        <v>537</v>
      </c>
      <c r="B20" s="10" t="s">
        <v>543</v>
      </c>
      <c r="C20" s="32"/>
      <c r="D20" s="33"/>
      <c r="E20" s="34"/>
      <c r="F20" s="35"/>
      <c r="G20" s="15"/>
      <c r="I20" s="30">
        <v>4</v>
      </c>
      <c r="J20" s="37" t="s">
        <v>392</v>
      </c>
      <c r="K20" s="32"/>
      <c r="L20" s="33"/>
      <c r="M20" s="54"/>
      <c r="N20" s="35"/>
      <c r="O20" s="15"/>
    </row>
    <row r="21" spans="1:15">
      <c r="A21" s="30">
        <v>5</v>
      </c>
      <c r="B21" s="31" t="s">
        <v>149</v>
      </c>
      <c r="C21" s="32"/>
      <c r="D21" s="33"/>
      <c r="E21" s="34"/>
      <c r="F21" s="35"/>
      <c r="G21" s="15"/>
      <c r="I21" s="58" t="s">
        <v>544</v>
      </c>
      <c r="J21" s="52" t="s">
        <v>456</v>
      </c>
      <c r="K21" s="52"/>
      <c r="L21" s="52"/>
      <c r="M21" s="52"/>
      <c r="N21" s="52"/>
      <c r="O21" s="52"/>
    </row>
    <row r="22" ht="22" customHeight="1" spans="1:15">
      <c r="A22" s="30">
        <v>6</v>
      </c>
      <c r="B22" s="31" t="s">
        <v>545</v>
      </c>
      <c r="C22" s="32"/>
      <c r="D22" s="33"/>
      <c r="E22" s="34"/>
      <c r="F22" s="35"/>
      <c r="G22" s="15"/>
      <c r="I22" s="30">
        <v>1</v>
      </c>
      <c r="J22" s="56" t="s">
        <v>546</v>
      </c>
      <c r="K22" s="32"/>
      <c r="L22" s="33"/>
      <c r="M22" s="54"/>
      <c r="N22" s="35"/>
      <c r="O22" s="15"/>
    </row>
    <row r="23" ht="29" customHeight="1" spans="1:15">
      <c r="A23" s="30">
        <v>7</v>
      </c>
      <c r="B23" s="37" t="s">
        <v>547</v>
      </c>
      <c r="C23" s="32"/>
      <c r="D23" s="33"/>
      <c r="E23" s="34"/>
      <c r="F23" s="35"/>
      <c r="G23" s="15"/>
      <c r="I23" s="30">
        <v>2</v>
      </c>
      <c r="J23" s="37" t="s">
        <v>458</v>
      </c>
      <c r="K23" s="32"/>
      <c r="L23" s="33"/>
      <c r="M23" s="54"/>
      <c r="N23" s="35"/>
      <c r="O23" s="15"/>
    </row>
    <row r="24" ht="29" customHeight="1" spans="1:15">
      <c r="A24" s="23" t="s">
        <v>539</v>
      </c>
      <c r="B24" s="38" t="s">
        <v>163</v>
      </c>
      <c r="C24" s="25"/>
      <c r="D24" s="26"/>
      <c r="E24" s="27"/>
      <c r="F24" s="28"/>
      <c r="G24" s="29"/>
      <c r="I24" s="30">
        <v>3</v>
      </c>
      <c r="J24" s="37" t="s">
        <v>459</v>
      </c>
      <c r="K24" s="32"/>
      <c r="L24" s="33"/>
      <c r="M24" s="54"/>
      <c r="N24" s="35"/>
      <c r="O24" s="15"/>
    </row>
    <row r="25" ht="29" customHeight="1" spans="1:15">
      <c r="A25" s="30">
        <v>1</v>
      </c>
      <c r="B25" s="37" t="s">
        <v>164</v>
      </c>
      <c r="C25" s="32"/>
      <c r="D25" s="33"/>
      <c r="E25" s="34"/>
      <c r="F25" s="35"/>
      <c r="G25" s="15"/>
      <c r="I25" s="30">
        <v>4</v>
      </c>
      <c r="J25" s="37" t="s">
        <v>548</v>
      </c>
      <c r="K25" s="32"/>
      <c r="L25" s="33"/>
      <c r="M25" s="54"/>
      <c r="N25" s="35"/>
      <c r="O25" s="15"/>
    </row>
    <row r="26" ht="29" customHeight="1" spans="1:15">
      <c r="A26" s="30">
        <v>2</v>
      </c>
      <c r="B26" s="39" t="s">
        <v>165</v>
      </c>
      <c r="C26" s="32"/>
      <c r="D26" s="33"/>
      <c r="E26" s="34"/>
      <c r="F26" s="35"/>
      <c r="G26" s="15"/>
      <c r="I26" s="30">
        <v>5</v>
      </c>
      <c r="J26" s="37" t="s">
        <v>461</v>
      </c>
      <c r="K26" s="32"/>
      <c r="L26" s="33"/>
      <c r="M26" s="54"/>
      <c r="N26" s="35"/>
      <c r="O26" s="15"/>
    </row>
    <row r="27" ht="24" spans="1:15">
      <c r="A27" s="30">
        <v>3</v>
      </c>
      <c r="B27" s="37" t="s">
        <v>549</v>
      </c>
      <c r="C27" s="32"/>
      <c r="D27" s="33"/>
      <c r="E27" s="34"/>
      <c r="F27" s="35"/>
      <c r="G27" s="15"/>
      <c r="I27" s="30">
        <v>6</v>
      </c>
      <c r="J27" s="37" t="s">
        <v>550</v>
      </c>
      <c r="K27" s="11"/>
      <c r="L27" s="12"/>
      <c r="M27" s="59"/>
      <c r="N27" s="14"/>
      <c r="O27" s="15"/>
    </row>
    <row r="28" spans="1:15">
      <c r="A28" s="30">
        <v>4</v>
      </c>
      <c r="B28" s="37" t="s">
        <v>176</v>
      </c>
      <c r="C28" s="32"/>
      <c r="D28" s="33"/>
      <c r="E28" s="34"/>
      <c r="F28" s="35"/>
      <c r="G28" s="15"/>
      <c r="I28" s="16" t="s">
        <v>551</v>
      </c>
      <c r="J28" s="17" t="s">
        <v>463</v>
      </c>
      <c r="K28" s="18"/>
      <c r="L28" s="19"/>
      <c r="M28" s="49"/>
      <c r="N28" s="21"/>
      <c r="O28" s="22"/>
    </row>
    <row r="29" spans="1:15">
      <c r="A29" s="23" t="s">
        <v>544</v>
      </c>
      <c r="B29" s="38" t="s">
        <v>177</v>
      </c>
      <c r="C29" s="25"/>
      <c r="D29" s="26"/>
      <c r="E29" s="27"/>
      <c r="F29" s="28"/>
      <c r="G29" s="29"/>
      <c r="I29" s="41" t="s">
        <v>522</v>
      </c>
      <c r="J29" s="52" t="s">
        <v>463</v>
      </c>
      <c r="K29" s="42"/>
      <c r="L29" s="43"/>
      <c r="M29" s="53"/>
      <c r="N29" s="45"/>
      <c r="O29" s="46"/>
    </row>
    <row r="30" spans="1:15">
      <c r="A30" s="30">
        <v>1</v>
      </c>
      <c r="B30" s="37" t="s">
        <v>552</v>
      </c>
      <c r="C30" s="32"/>
      <c r="D30" s="33"/>
      <c r="E30" s="34"/>
      <c r="F30" s="35"/>
      <c r="G30" s="15"/>
      <c r="I30" s="30">
        <v>1</v>
      </c>
      <c r="J30" s="37" t="s">
        <v>464</v>
      </c>
      <c r="K30" s="32"/>
      <c r="L30" s="33"/>
      <c r="M30" s="54"/>
      <c r="N30" s="35"/>
      <c r="O30" s="15"/>
    </row>
    <row r="31" spans="1:15">
      <c r="A31" s="36" t="s">
        <v>525</v>
      </c>
      <c r="B31" s="37" t="s">
        <v>553</v>
      </c>
      <c r="C31" s="32"/>
      <c r="D31" s="33"/>
      <c r="E31" s="34"/>
      <c r="F31" s="35"/>
      <c r="G31" s="15"/>
      <c r="I31" s="30">
        <v>2</v>
      </c>
      <c r="J31" s="37" t="s">
        <v>465</v>
      </c>
      <c r="K31" s="32"/>
      <c r="L31" s="33"/>
      <c r="M31" s="54"/>
      <c r="N31" s="35"/>
      <c r="O31" s="15"/>
    </row>
    <row r="32" spans="1:15">
      <c r="A32" s="36" t="s">
        <v>528</v>
      </c>
      <c r="B32" s="37" t="s">
        <v>554</v>
      </c>
      <c r="C32" s="32"/>
      <c r="D32" s="33"/>
      <c r="E32" s="34"/>
      <c r="F32" s="35"/>
      <c r="G32" s="15"/>
      <c r="I32" s="30">
        <v>3</v>
      </c>
      <c r="J32" s="47" t="s">
        <v>475</v>
      </c>
      <c r="K32" s="11"/>
      <c r="L32" s="12"/>
      <c r="M32" s="59"/>
      <c r="N32" s="14"/>
      <c r="O32" s="15"/>
    </row>
    <row r="33" spans="1:15">
      <c r="A33" s="36" t="s">
        <v>535</v>
      </c>
      <c r="B33" s="37" t="s">
        <v>555</v>
      </c>
      <c r="C33" s="32"/>
      <c r="D33" s="33"/>
      <c r="E33" s="34"/>
      <c r="F33" s="35"/>
      <c r="G33" s="15"/>
      <c r="I33" s="16" t="s">
        <v>556</v>
      </c>
      <c r="J33" s="17" t="s">
        <v>476</v>
      </c>
      <c r="K33" s="18"/>
      <c r="L33" s="19"/>
      <c r="M33" s="49"/>
      <c r="N33" s="21"/>
      <c r="O33" s="22"/>
    </row>
    <row r="34" spans="1:15">
      <c r="A34" s="36" t="s">
        <v>537</v>
      </c>
      <c r="B34" s="37" t="s">
        <v>557</v>
      </c>
      <c r="C34" s="32"/>
      <c r="D34" s="33"/>
      <c r="E34" s="34"/>
      <c r="F34" s="35"/>
      <c r="G34" s="15"/>
      <c r="I34" s="58" t="s">
        <v>522</v>
      </c>
      <c r="J34" s="52" t="s">
        <v>477</v>
      </c>
      <c r="K34" s="52"/>
      <c r="L34" s="52"/>
      <c r="M34" s="52"/>
      <c r="N34" s="52"/>
      <c r="O34" s="52"/>
    </row>
    <row r="35" spans="1:15">
      <c r="A35" s="30">
        <v>2</v>
      </c>
      <c r="B35" s="39" t="s">
        <v>228</v>
      </c>
      <c r="C35" s="32"/>
      <c r="D35" s="33"/>
      <c r="E35" s="34"/>
      <c r="F35" s="35"/>
      <c r="G35" s="15"/>
      <c r="I35" s="30">
        <v>1</v>
      </c>
      <c r="J35" s="60" t="s">
        <v>478</v>
      </c>
      <c r="K35" s="32"/>
      <c r="L35" s="33"/>
      <c r="M35" s="54"/>
      <c r="N35" s="35"/>
      <c r="O35" s="15"/>
    </row>
    <row r="36" spans="1:15">
      <c r="A36" s="23" t="s">
        <v>558</v>
      </c>
      <c r="B36" s="40" t="s">
        <v>311</v>
      </c>
      <c r="C36" s="25"/>
      <c r="D36" s="26"/>
      <c r="E36" s="27"/>
      <c r="F36" s="28"/>
      <c r="G36" s="29"/>
      <c r="I36" s="58" t="s">
        <v>539</v>
      </c>
      <c r="J36" s="52" t="s">
        <v>479</v>
      </c>
      <c r="K36" s="52"/>
      <c r="L36" s="52"/>
      <c r="M36" s="52"/>
      <c r="N36" s="52"/>
      <c r="O36" s="52"/>
    </row>
    <row r="37" spans="1:15">
      <c r="A37" s="30">
        <v>1</v>
      </c>
      <c r="B37" s="39" t="s">
        <v>559</v>
      </c>
      <c r="C37" s="32"/>
      <c r="D37" s="33"/>
      <c r="E37" s="34"/>
      <c r="F37" s="35"/>
      <c r="G37" s="15"/>
      <c r="I37" s="30">
        <v>1</v>
      </c>
      <c r="J37" s="37" t="s">
        <v>560</v>
      </c>
      <c r="K37" s="32"/>
      <c r="L37" s="33"/>
      <c r="M37" s="54"/>
      <c r="N37" s="35"/>
      <c r="O37" s="15"/>
    </row>
    <row r="38" spans="1:15">
      <c r="A38" s="30">
        <v>2</v>
      </c>
      <c r="B38" s="39" t="s">
        <v>561</v>
      </c>
      <c r="C38" s="32"/>
      <c r="D38" s="33"/>
      <c r="E38" s="34"/>
      <c r="F38" s="35"/>
      <c r="G38" s="15"/>
      <c r="I38" s="30">
        <v>2</v>
      </c>
      <c r="J38" s="37" t="s">
        <v>562</v>
      </c>
      <c r="K38" s="32"/>
      <c r="L38" s="33"/>
      <c r="M38" s="54"/>
      <c r="N38" s="35"/>
      <c r="O38" s="15"/>
    </row>
    <row r="39" spans="1:15">
      <c r="A39" s="30">
        <v>3</v>
      </c>
      <c r="B39" s="39" t="s">
        <v>314</v>
      </c>
      <c r="C39" s="32"/>
      <c r="D39" s="33"/>
      <c r="E39" s="34"/>
      <c r="F39" s="35"/>
      <c r="G39" s="15"/>
      <c r="I39" s="30">
        <v>3</v>
      </c>
      <c r="J39" s="37" t="s">
        <v>563</v>
      </c>
      <c r="K39" s="32"/>
      <c r="L39" s="33"/>
      <c r="M39" s="54"/>
      <c r="N39" s="35"/>
      <c r="O39" s="15"/>
    </row>
    <row r="40" spans="1:15">
      <c r="A40" s="30">
        <v>4</v>
      </c>
      <c r="B40" s="39" t="s">
        <v>315</v>
      </c>
      <c r="C40" s="32"/>
      <c r="D40" s="33"/>
      <c r="E40" s="34"/>
      <c r="F40" s="35"/>
      <c r="G40" s="15"/>
      <c r="I40" s="58" t="s">
        <v>544</v>
      </c>
      <c r="J40" s="52" t="s">
        <v>564</v>
      </c>
      <c r="K40" s="52"/>
      <c r="L40" s="52"/>
      <c r="M40" s="52"/>
      <c r="N40" s="52"/>
      <c r="O40" s="52"/>
    </row>
    <row r="41" spans="1:15">
      <c r="A41" s="23" t="s">
        <v>565</v>
      </c>
      <c r="B41" s="40" t="s">
        <v>316</v>
      </c>
      <c r="C41" s="25"/>
      <c r="D41" s="26"/>
      <c r="E41" s="27"/>
      <c r="F41" s="28"/>
      <c r="G41" s="29"/>
      <c r="I41" s="30">
        <v>1</v>
      </c>
      <c r="J41" s="37" t="s">
        <v>566</v>
      </c>
      <c r="K41" s="32"/>
      <c r="L41" s="33"/>
      <c r="M41" s="54"/>
      <c r="N41" s="35"/>
      <c r="O41" s="15"/>
    </row>
    <row r="42" spans="1:15">
      <c r="A42" s="30">
        <v>1</v>
      </c>
      <c r="B42" s="37" t="s">
        <v>317</v>
      </c>
      <c r="C42" s="32"/>
      <c r="D42" s="33"/>
      <c r="E42" s="34"/>
      <c r="F42" s="35"/>
      <c r="G42" s="15"/>
      <c r="I42" s="30">
        <v>2</v>
      </c>
      <c r="J42" s="37" t="s">
        <v>567</v>
      </c>
      <c r="K42" s="32"/>
      <c r="L42" s="33"/>
      <c r="M42" s="54"/>
      <c r="N42" s="35"/>
      <c r="O42" s="15"/>
    </row>
    <row r="43" spans="1:15">
      <c r="A43" s="30">
        <v>2</v>
      </c>
      <c r="B43" s="37" t="s">
        <v>327</v>
      </c>
      <c r="C43" s="32"/>
      <c r="D43" s="33"/>
      <c r="E43" s="34"/>
      <c r="F43" s="35"/>
      <c r="G43" s="15"/>
      <c r="I43" s="30">
        <v>3</v>
      </c>
      <c r="J43" s="37" t="s">
        <v>568</v>
      </c>
      <c r="K43" s="32"/>
      <c r="L43" s="33"/>
      <c r="M43" s="54"/>
      <c r="N43" s="35"/>
      <c r="O43" s="15"/>
    </row>
    <row r="44" spans="1:15">
      <c r="A44" s="30">
        <v>3</v>
      </c>
      <c r="B44" s="37" t="s">
        <v>328</v>
      </c>
      <c r="C44" s="32"/>
      <c r="D44" s="33"/>
      <c r="E44" s="34"/>
      <c r="F44" s="35"/>
      <c r="G44" s="15"/>
      <c r="I44" s="30">
        <v>4</v>
      </c>
      <c r="J44" s="37" t="s">
        <v>569</v>
      </c>
      <c r="K44" s="32"/>
      <c r="L44" s="33"/>
      <c r="M44" s="54"/>
      <c r="N44" s="35"/>
      <c r="O44" s="15"/>
    </row>
    <row r="45" spans="1:15">
      <c r="A45" s="30">
        <v>4</v>
      </c>
      <c r="B45" s="37" t="s">
        <v>329</v>
      </c>
      <c r="C45" s="32"/>
      <c r="D45" s="33"/>
      <c r="E45" s="34"/>
      <c r="F45" s="35"/>
      <c r="G45" s="15"/>
      <c r="I45" s="30">
        <v>5</v>
      </c>
      <c r="J45" s="37" t="s">
        <v>570</v>
      </c>
      <c r="K45" s="32"/>
      <c r="L45" s="33"/>
      <c r="M45" s="54"/>
      <c r="N45" s="35"/>
      <c r="O45" s="15"/>
    </row>
    <row r="46" spans="1:15">
      <c r="A46" s="30">
        <v>5</v>
      </c>
      <c r="B46" s="37" t="s">
        <v>330</v>
      </c>
      <c r="C46" s="32"/>
      <c r="D46" s="33"/>
      <c r="E46" s="34"/>
      <c r="F46" s="35"/>
      <c r="G46" s="15"/>
      <c r="I46" s="30">
        <v>6</v>
      </c>
      <c r="J46" s="37" t="s">
        <v>571</v>
      </c>
      <c r="K46" s="32"/>
      <c r="L46" s="33"/>
      <c r="M46" s="54"/>
      <c r="N46" s="35"/>
      <c r="O46" s="15"/>
    </row>
    <row r="47" spans="1:15">
      <c r="A47" s="30">
        <v>6</v>
      </c>
      <c r="B47" s="37" t="s">
        <v>491</v>
      </c>
      <c r="C47" s="32"/>
      <c r="D47" s="33"/>
      <c r="E47" s="34"/>
      <c r="F47" s="35"/>
      <c r="G47" s="15"/>
      <c r="I47" s="58" t="s">
        <v>558</v>
      </c>
      <c r="J47" s="52" t="s">
        <v>572</v>
      </c>
      <c r="K47" s="52"/>
      <c r="L47" s="52"/>
      <c r="M47" s="52"/>
      <c r="N47" s="52"/>
      <c r="O47" s="52"/>
    </row>
    <row r="48" spans="1:15">
      <c r="A48" s="16" t="s">
        <v>573</v>
      </c>
      <c r="B48" s="17" t="s">
        <v>331</v>
      </c>
      <c r="C48" s="18"/>
      <c r="D48" s="19"/>
      <c r="E48" s="20"/>
      <c r="F48" s="21"/>
      <c r="G48" s="22"/>
      <c r="I48" s="30">
        <v>1</v>
      </c>
      <c r="J48" s="37" t="s">
        <v>574</v>
      </c>
      <c r="K48" s="32"/>
      <c r="L48" s="33"/>
      <c r="M48" s="54"/>
      <c r="N48" s="35"/>
      <c r="O48" s="15"/>
    </row>
    <row r="49" spans="1:15">
      <c r="A49" s="41" t="s">
        <v>522</v>
      </c>
      <c r="B49" s="38" t="s">
        <v>332</v>
      </c>
      <c r="C49" s="42"/>
      <c r="D49" s="43"/>
      <c r="E49" s="44"/>
      <c r="F49" s="45"/>
      <c r="G49" s="46"/>
      <c r="I49" s="30">
        <v>2</v>
      </c>
      <c r="J49" s="37" t="s">
        <v>575</v>
      </c>
      <c r="K49" s="32"/>
      <c r="L49" s="33"/>
      <c r="M49" s="54"/>
      <c r="N49" s="35"/>
      <c r="O49" s="15"/>
    </row>
    <row r="50" spans="1:15">
      <c r="A50" s="30">
        <v>1</v>
      </c>
      <c r="B50" s="37" t="s">
        <v>333</v>
      </c>
      <c r="C50" s="32"/>
      <c r="D50" s="33"/>
      <c r="E50" s="34"/>
      <c r="F50" s="35"/>
      <c r="G50" s="15"/>
      <c r="I50" s="30">
        <v>3</v>
      </c>
      <c r="J50" s="37" t="s">
        <v>576</v>
      </c>
      <c r="K50" s="32"/>
      <c r="L50" s="33"/>
      <c r="M50" s="54"/>
      <c r="N50" s="35"/>
      <c r="O50" s="15"/>
    </row>
    <row r="51" spans="1:15">
      <c r="A51" s="30">
        <v>2</v>
      </c>
      <c r="B51" s="37" t="s">
        <v>577</v>
      </c>
      <c r="C51" s="32"/>
      <c r="D51" s="33"/>
      <c r="E51" s="34"/>
      <c r="F51" s="35"/>
      <c r="G51" s="15"/>
      <c r="I51" s="30">
        <v>4</v>
      </c>
      <c r="J51" s="37" t="s">
        <v>578</v>
      </c>
      <c r="K51" s="32"/>
      <c r="L51" s="33"/>
      <c r="M51" s="54"/>
      <c r="N51" s="35"/>
      <c r="O51" s="15"/>
    </row>
    <row r="52" spans="1:15">
      <c r="A52" s="23" t="s">
        <v>539</v>
      </c>
      <c r="B52" s="38" t="s">
        <v>335</v>
      </c>
      <c r="C52" s="25"/>
      <c r="D52" s="26"/>
      <c r="E52" s="27"/>
      <c r="F52" s="28"/>
      <c r="G52" s="29"/>
      <c r="I52" s="30">
        <v>5</v>
      </c>
      <c r="J52" s="37" t="s">
        <v>579</v>
      </c>
      <c r="K52" s="32"/>
      <c r="L52" s="33"/>
      <c r="M52" s="54"/>
      <c r="N52" s="35"/>
      <c r="O52" s="15"/>
    </row>
    <row r="53" spans="1:15">
      <c r="A53" s="30">
        <v>1</v>
      </c>
      <c r="B53" s="37" t="s">
        <v>337</v>
      </c>
      <c r="C53" s="32"/>
      <c r="D53" s="33"/>
      <c r="E53" s="34"/>
      <c r="F53" s="35"/>
      <c r="G53" s="15"/>
      <c r="I53" s="16" t="s">
        <v>580</v>
      </c>
      <c r="J53" s="17" t="s">
        <v>581</v>
      </c>
      <c r="K53" s="18"/>
      <c r="L53" s="19"/>
      <c r="M53" s="61"/>
      <c r="N53" s="21"/>
      <c r="O53" s="22"/>
    </row>
    <row r="54" spans="1:15">
      <c r="A54" s="30">
        <v>2</v>
      </c>
      <c r="B54" s="37" t="s">
        <v>338</v>
      </c>
      <c r="C54" s="32"/>
      <c r="D54" s="33"/>
      <c r="E54" s="34"/>
      <c r="F54" s="35"/>
      <c r="G54" s="15"/>
      <c r="I54" s="58" t="s">
        <v>522</v>
      </c>
      <c r="J54" s="52" t="s">
        <v>582</v>
      </c>
      <c r="K54" s="52"/>
      <c r="L54" s="52"/>
      <c r="M54" s="52"/>
      <c r="N54" s="52"/>
      <c r="O54" s="52"/>
    </row>
    <row r="55" spans="1:15">
      <c r="A55" s="23" t="s">
        <v>544</v>
      </c>
      <c r="B55" s="38" t="s">
        <v>339</v>
      </c>
      <c r="C55" s="25"/>
      <c r="D55" s="26"/>
      <c r="E55" s="27"/>
      <c r="F55" s="28"/>
      <c r="G55" s="29"/>
      <c r="I55" s="30">
        <v>1</v>
      </c>
      <c r="J55" s="60" t="s">
        <v>583</v>
      </c>
      <c r="K55" s="32"/>
      <c r="L55" s="33"/>
      <c r="M55" s="62"/>
      <c r="N55" s="35"/>
      <c r="O55" s="15"/>
    </row>
    <row r="56" spans="1:15">
      <c r="A56" s="30">
        <v>1</v>
      </c>
      <c r="B56" s="37" t="s">
        <v>340</v>
      </c>
      <c r="C56" s="32"/>
      <c r="D56" s="33"/>
      <c r="E56" s="34"/>
      <c r="F56" s="35"/>
      <c r="G56" s="15"/>
      <c r="I56" s="30">
        <v>2</v>
      </c>
      <c r="J56" s="60" t="s">
        <v>584</v>
      </c>
      <c r="K56" s="32"/>
      <c r="L56" s="33"/>
      <c r="M56" s="62"/>
      <c r="N56" s="35"/>
      <c r="O56" s="15"/>
    </row>
    <row r="57" spans="1:15">
      <c r="A57" s="30">
        <v>2</v>
      </c>
      <c r="B57" s="47" t="s">
        <v>585</v>
      </c>
      <c r="C57" s="32"/>
      <c r="D57" s="33"/>
      <c r="E57" s="34"/>
      <c r="F57" s="35"/>
      <c r="G57" s="15"/>
      <c r="I57" s="58" t="s">
        <v>539</v>
      </c>
      <c r="J57" s="52" t="s">
        <v>586</v>
      </c>
      <c r="K57" s="52"/>
      <c r="L57" s="52"/>
      <c r="M57" s="52"/>
      <c r="N57" s="52"/>
      <c r="O57" s="52"/>
    </row>
    <row r="58" spans="1:15">
      <c r="A58" s="23" t="s">
        <v>558</v>
      </c>
      <c r="B58" s="48" t="s">
        <v>342</v>
      </c>
      <c r="C58" s="25"/>
      <c r="D58" s="26"/>
      <c r="E58" s="27"/>
      <c r="F58" s="28"/>
      <c r="G58" s="29"/>
      <c r="I58" s="30">
        <v>1</v>
      </c>
      <c r="J58" s="60" t="s">
        <v>587</v>
      </c>
      <c r="K58" s="32"/>
      <c r="L58" s="33"/>
      <c r="M58" s="62"/>
      <c r="N58" s="35"/>
      <c r="O58" s="15"/>
    </row>
    <row r="59" spans="1:15">
      <c r="A59" s="30">
        <v>1</v>
      </c>
      <c r="B59" s="47" t="s">
        <v>343</v>
      </c>
      <c r="C59" s="32"/>
      <c r="D59" s="33"/>
      <c r="E59" s="34"/>
      <c r="F59" s="35"/>
      <c r="G59" s="15"/>
      <c r="I59" s="30">
        <v>2</v>
      </c>
      <c r="J59" s="60" t="s">
        <v>588</v>
      </c>
      <c r="K59" s="32"/>
      <c r="L59" s="33"/>
      <c r="M59" s="62"/>
      <c r="N59" s="35"/>
      <c r="O59" s="15"/>
    </row>
    <row r="60" spans="1:15">
      <c r="A60" s="30">
        <v>2</v>
      </c>
      <c r="B60" s="47" t="s">
        <v>344</v>
      </c>
      <c r="C60" s="32"/>
      <c r="D60" s="33"/>
      <c r="E60" s="34"/>
      <c r="F60" s="35"/>
      <c r="G60" s="15"/>
      <c r="I60" s="30">
        <v>3</v>
      </c>
      <c r="J60" s="60" t="s">
        <v>589</v>
      </c>
      <c r="K60" s="32"/>
      <c r="L60" s="33"/>
      <c r="M60" s="62"/>
      <c r="N60" s="35"/>
      <c r="O60" s="15"/>
    </row>
    <row r="61" spans="1:15">
      <c r="A61" s="30">
        <v>3</v>
      </c>
      <c r="B61" s="47" t="s">
        <v>345</v>
      </c>
      <c r="C61" s="32"/>
      <c r="D61" s="33"/>
      <c r="E61" s="34"/>
      <c r="F61" s="35"/>
      <c r="G61" s="15"/>
      <c r="I61" s="30">
        <v>4</v>
      </c>
      <c r="J61" s="60" t="s">
        <v>590</v>
      </c>
      <c r="K61" s="32"/>
      <c r="L61" s="33"/>
      <c r="M61" s="62"/>
      <c r="N61" s="35"/>
      <c r="O61" s="15"/>
    </row>
    <row r="62" spans="1:15">
      <c r="A62" s="23" t="s">
        <v>591</v>
      </c>
      <c r="B62" s="40" t="s">
        <v>346</v>
      </c>
      <c r="C62" s="25"/>
      <c r="D62" s="26"/>
      <c r="E62" s="27"/>
      <c r="F62" s="28"/>
      <c r="G62" s="29"/>
      <c r="I62" s="16" t="s">
        <v>592</v>
      </c>
      <c r="J62" s="17" t="s">
        <v>490</v>
      </c>
      <c r="K62" s="18"/>
      <c r="L62" s="19"/>
      <c r="M62" s="49"/>
      <c r="N62" s="19"/>
      <c r="O62" s="22"/>
    </row>
    <row r="63" spans="1:15">
      <c r="A63" s="30">
        <v>1</v>
      </c>
      <c r="B63" s="40" t="s">
        <v>346</v>
      </c>
      <c r="C63" s="32"/>
      <c r="D63" s="33"/>
      <c r="E63" s="34"/>
      <c r="F63" s="35"/>
      <c r="G63" s="15"/>
      <c r="I63" s="41" t="s">
        <v>522</v>
      </c>
      <c r="J63" s="52" t="s">
        <v>490</v>
      </c>
      <c r="K63" s="42"/>
      <c r="L63" s="43"/>
      <c r="M63" s="53"/>
      <c r="N63" s="45"/>
      <c r="O63" s="46"/>
    </row>
    <row r="64" spans="1:15">
      <c r="A64" s="16"/>
      <c r="B64" s="17"/>
      <c r="C64" s="18"/>
      <c r="D64" s="19"/>
      <c r="E64" s="49"/>
      <c r="F64" s="21"/>
      <c r="G64" s="22"/>
      <c r="I64" s="63">
        <v>1</v>
      </c>
      <c r="J64" s="64" t="s">
        <v>490</v>
      </c>
      <c r="K64" s="65"/>
      <c r="L64" s="66"/>
      <c r="M64" s="67"/>
      <c r="N64" s="68"/>
      <c r="O64" s="69"/>
    </row>
    <row r="65" spans="1:15">
      <c r="A65" s="41"/>
      <c r="B65" s="52"/>
      <c r="C65" s="42"/>
      <c r="D65" s="43"/>
      <c r="E65" s="53"/>
      <c r="F65" s="45"/>
      <c r="G65" s="46"/>
      <c r="I65" s="16" t="s">
        <v>593</v>
      </c>
      <c r="J65" s="17" t="s">
        <v>491</v>
      </c>
      <c r="K65" s="18"/>
      <c r="L65" s="19"/>
      <c r="M65" s="49"/>
      <c r="N65" s="21"/>
      <c r="O65" s="22"/>
    </row>
    <row r="66" spans="1:15">
      <c r="A66" s="30"/>
      <c r="B66" s="47"/>
      <c r="C66" s="32"/>
      <c r="D66" s="33"/>
      <c r="E66" s="54"/>
      <c r="F66" s="35"/>
      <c r="G66" s="15"/>
      <c r="I66" s="41" t="s">
        <v>522</v>
      </c>
      <c r="J66" s="52" t="s">
        <v>491</v>
      </c>
      <c r="K66" s="42"/>
      <c r="L66" s="43"/>
      <c r="M66" s="53"/>
      <c r="N66" s="45"/>
      <c r="O66" s="46"/>
    </row>
    <row r="67" spans="1:15">
      <c r="A67" s="30"/>
      <c r="B67" s="55"/>
      <c r="C67" s="32"/>
      <c r="D67" s="33"/>
      <c r="E67" s="54"/>
      <c r="F67" s="35"/>
      <c r="G67" s="15"/>
      <c r="I67" s="30">
        <v>1</v>
      </c>
      <c r="J67" s="60" t="s">
        <v>492</v>
      </c>
      <c r="K67" s="11"/>
      <c r="L67" s="12"/>
      <c r="M67" s="13"/>
      <c r="N67" s="12"/>
      <c r="O67" s="15"/>
    </row>
    <row r="68" spans="1:15">
      <c r="A68" s="30"/>
      <c r="B68" s="37"/>
      <c r="C68" s="32"/>
      <c r="D68" s="33"/>
      <c r="E68" s="54"/>
      <c r="F68" s="35"/>
      <c r="G68" s="15"/>
      <c r="I68" s="30">
        <v>2</v>
      </c>
      <c r="J68" s="39" t="s">
        <v>493</v>
      </c>
      <c r="K68" s="70"/>
      <c r="L68" s="71"/>
      <c r="M68" s="72"/>
      <c r="N68" s="71"/>
      <c r="O68" s="70"/>
    </row>
    <row r="69" spans="1:15">
      <c r="A69" s="30"/>
      <c r="B69" s="37"/>
      <c r="C69" s="32"/>
      <c r="D69" s="33"/>
      <c r="E69" s="54"/>
      <c r="F69" s="35"/>
      <c r="G69" s="15"/>
      <c r="I69" s="9">
        <v>3</v>
      </c>
      <c r="J69" s="39" t="s">
        <v>500</v>
      </c>
      <c r="K69" s="70"/>
      <c r="L69" s="71"/>
      <c r="M69" s="72"/>
      <c r="N69" s="71"/>
      <c r="O69" s="70"/>
    </row>
  </sheetData>
  <mergeCells count="12">
    <mergeCell ref="A1:O1"/>
    <mergeCell ref="D2:E2"/>
    <mergeCell ref="F2:G2"/>
    <mergeCell ref="L2:M2"/>
    <mergeCell ref="N2:O2"/>
    <mergeCell ref="A4:B4"/>
    <mergeCell ref="A2:A3"/>
    <mergeCell ref="B2:B3"/>
    <mergeCell ref="C2:C3"/>
    <mergeCell ref="I2:I3"/>
    <mergeCell ref="J2:J3"/>
    <mergeCell ref="K2:K3"/>
  </mergeCells>
  <pageMargins left="0.75" right="0.75" top="1" bottom="1" header="0.5" footer="0.5"/>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年度计划表</vt:lpstr>
      <vt:lpstr>年度计划统计表 (2)</vt:lpstr>
      <vt:lpstr>项目分类统计表定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2021-11-11T11:19:00Z</dcterms:created>
  <dcterms:modified xsi:type="dcterms:W3CDTF">2024-04-15T10:07:58Z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KSOReadingLayout">
    <vt:bool>true</vt:bool>
  </property>
  <property fmtid="{D5CDD505-2E9C-101B-9397-08002B2CF9AE}" pid="4" name="ICV">
    <vt:lpwstr>684BCA1E0FF24B43A50CA22C58862D75</vt:lpwstr>
  </property>
</Properties>
</file>