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项目计划" sheetId="22" r:id="rId1"/>
    <sheet name="项目计划统计表" sheetId="18" r:id="rId2"/>
    <sheet name="项目分类统计表定" sheetId="3" state="hidden" r:id="rId3"/>
  </sheets>
  <definedNames>
    <definedName name="_xlnm._FilterDatabase" localSheetId="0" hidden="1">项目计划!$A$6:$BH$188</definedName>
    <definedName name="_xlnm._FilterDatabase" localSheetId="1" hidden="1">项目计划统计表!$A$4:$XDZ$129</definedName>
    <definedName name="_xlnm.Print_Area" localSheetId="1">项目计划统计表!$A$1:$G$129</definedName>
    <definedName name="_xlnm.Print_Titles" localSheetId="1">项目计划统计表!$3:$4</definedName>
    <definedName name="_xlnm.Print_Titles" localSheetId="0">项目计划!$3:$5</definedName>
    <definedName name="_xlnm.Print_Area" localSheetId="0">项目计划!$A$1:$BA$188</definedName>
  </definedNames>
  <calcPr calcId="144525"/>
</workbook>
</file>

<file path=xl/comments1.xml><?xml version="1.0" encoding="utf-8"?>
<comments xmlns="http://schemas.openxmlformats.org/spreadsheetml/2006/main">
  <authors>
    <author>Administrator</author>
  </authors>
  <commentList>
    <comment ref="AR22" authorId="0">
      <text>
        <r>
          <rPr>
            <b/>
            <sz val="9"/>
            <rFont val="宋体"/>
            <charset val="134"/>
          </rPr>
          <t>Administrator:</t>
        </r>
        <r>
          <rPr>
            <sz val="9"/>
            <rFont val="宋体"/>
            <charset val="134"/>
          </rPr>
          <t xml:space="preserve">
专项债</t>
        </r>
      </text>
    </comment>
    <comment ref="AR23" authorId="0">
      <text>
        <r>
          <rPr>
            <b/>
            <sz val="9"/>
            <rFont val="宋体"/>
            <charset val="134"/>
          </rPr>
          <t>Administrator:</t>
        </r>
        <r>
          <rPr>
            <sz val="9"/>
            <rFont val="宋体"/>
            <charset val="134"/>
          </rPr>
          <t xml:space="preserve">
专项债</t>
        </r>
      </text>
    </comment>
    <comment ref="AR24" authorId="0">
      <text>
        <r>
          <rPr>
            <b/>
            <sz val="9"/>
            <rFont val="宋体"/>
            <charset val="134"/>
          </rPr>
          <t>Administrator:</t>
        </r>
        <r>
          <rPr>
            <sz val="9"/>
            <rFont val="宋体"/>
            <charset val="134"/>
          </rPr>
          <t xml:space="preserve">
专项债</t>
        </r>
      </text>
    </comment>
    <comment ref="AR25" authorId="0">
      <text>
        <r>
          <rPr>
            <b/>
            <sz val="9"/>
            <rFont val="宋体"/>
            <charset val="134"/>
          </rPr>
          <t>Administrator:</t>
        </r>
        <r>
          <rPr>
            <sz val="9"/>
            <rFont val="宋体"/>
            <charset val="134"/>
          </rPr>
          <t xml:space="preserve">
专项债</t>
        </r>
      </text>
    </comment>
    <comment ref="AR69" authorId="0">
      <text>
        <r>
          <rPr>
            <b/>
            <sz val="9"/>
            <rFont val="宋体"/>
            <charset val="134"/>
          </rPr>
          <t>Administrator:</t>
        </r>
        <r>
          <rPr>
            <sz val="9"/>
            <rFont val="宋体"/>
            <charset val="134"/>
          </rPr>
          <t xml:space="preserve">
专项债</t>
        </r>
      </text>
    </comment>
    <comment ref="AS69" authorId="0">
      <text>
        <r>
          <rPr>
            <b/>
            <sz val="9"/>
            <rFont val="宋体"/>
            <charset val="134"/>
          </rPr>
          <t>Administrator:</t>
        </r>
        <r>
          <rPr>
            <sz val="9"/>
            <rFont val="宋体"/>
            <charset val="134"/>
          </rPr>
          <t xml:space="preserve">
专项债</t>
        </r>
      </text>
    </comment>
  </commentList>
</comments>
</file>

<file path=xl/sharedStrings.xml><?xml version="1.0" encoding="utf-8"?>
<sst xmlns="http://schemas.openxmlformats.org/spreadsheetml/2006/main" count="1336" uniqueCount="600">
  <si>
    <t>附件3</t>
  </si>
  <si>
    <t xml:space="preserve"> </t>
  </si>
  <si>
    <t>阿克陶县2023年巩固拓展脱贫攻坚成果和乡村振兴项目计划</t>
  </si>
  <si>
    <t>序号</t>
  </si>
  <si>
    <t>项目库编号(A)</t>
  </si>
  <si>
    <t>年度 (B)</t>
  </si>
  <si>
    <t>项目名称(C)</t>
  </si>
  <si>
    <t>建设性质（新建、续建、改扩建）     (D)</t>
  </si>
  <si>
    <t>建设起至期限(E)</t>
  </si>
  <si>
    <t>建设地点(F)</t>
  </si>
  <si>
    <t>建设任务 (G)</t>
  </si>
  <si>
    <t>项目个数</t>
  </si>
  <si>
    <t>规模(H)</t>
  </si>
  <si>
    <t>项目类别(R)</t>
  </si>
  <si>
    <t>收益情况（J）</t>
  </si>
  <si>
    <t>责任部门及责任人（K）</t>
  </si>
  <si>
    <t>资金规模（万元）(L)</t>
  </si>
  <si>
    <t>简要绩效目标(M)</t>
  </si>
  <si>
    <t>简要利益机制(N)</t>
  </si>
  <si>
    <t>备注</t>
  </si>
  <si>
    <r>
      <rPr>
        <b/>
        <sz val="20"/>
        <rFont val="宋体"/>
        <charset val="134"/>
      </rPr>
      <t>产业发展(R</t>
    </r>
    <r>
      <rPr>
        <b/>
        <vertAlign val="subscript"/>
        <sz val="20"/>
        <rFont val="宋体"/>
        <charset val="134"/>
      </rPr>
      <t>1</t>
    </r>
    <r>
      <rPr>
        <b/>
        <sz val="20"/>
        <rFont val="宋体"/>
        <charset val="134"/>
      </rPr>
      <t>)</t>
    </r>
  </si>
  <si>
    <r>
      <rPr>
        <b/>
        <sz val="20"/>
        <rFont val="宋体"/>
        <charset val="134"/>
      </rPr>
      <t>就业项目(R</t>
    </r>
    <r>
      <rPr>
        <b/>
        <vertAlign val="subscript"/>
        <sz val="20"/>
        <rFont val="宋体"/>
        <charset val="134"/>
      </rPr>
      <t>2</t>
    </r>
    <r>
      <rPr>
        <b/>
        <sz val="20"/>
        <rFont val="宋体"/>
        <charset val="134"/>
      </rPr>
      <t>)</t>
    </r>
  </si>
  <si>
    <r>
      <rPr>
        <b/>
        <sz val="20"/>
        <rFont val="宋体"/>
        <charset val="134"/>
      </rPr>
      <t>乡村建设行动(R</t>
    </r>
    <r>
      <rPr>
        <b/>
        <vertAlign val="subscript"/>
        <sz val="20"/>
        <rFont val="宋体"/>
        <charset val="134"/>
      </rPr>
      <t>3</t>
    </r>
    <r>
      <rPr>
        <b/>
        <sz val="20"/>
        <rFont val="宋体"/>
        <charset val="134"/>
      </rPr>
      <t>)</t>
    </r>
  </si>
  <si>
    <r>
      <rPr>
        <b/>
        <sz val="20"/>
        <rFont val="宋体"/>
        <charset val="134"/>
      </rPr>
      <t>易地搬迁后扶(R</t>
    </r>
    <r>
      <rPr>
        <b/>
        <vertAlign val="subscript"/>
        <sz val="20"/>
        <rFont val="宋体"/>
        <charset val="134"/>
      </rPr>
      <t>4</t>
    </r>
    <r>
      <rPr>
        <b/>
        <sz val="20"/>
        <rFont val="宋体"/>
        <charset val="134"/>
      </rPr>
      <t>)</t>
    </r>
  </si>
  <si>
    <r>
      <rPr>
        <b/>
        <sz val="20"/>
        <rFont val="宋体"/>
        <charset val="134"/>
      </rPr>
      <t>巩固三保障成果(R</t>
    </r>
    <r>
      <rPr>
        <b/>
        <vertAlign val="subscript"/>
        <sz val="20"/>
        <rFont val="宋体"/>
        <charset val="134"/>
      </rPr>
      <t>5</t>
    </r>
    <r>
      <rPr>
        <b/>
        <sz val="20"/>
        <rFont val="宋体"/>
        <charset val="134"/>
      </rPr>
      <t>)</t>
    </r>
  </si>
  <si>
    <r>
      <rPr>
        <b/>
        <sz val="20"/>
        <rFont val="宋体"/>
        <charset val="134"/>
      </rPr>
      <t>乡村治理和精神文明建设(R</t>
    </r>
    <r>
      <rPr>
        <b/>
        <vertAlign val="subscript"/>
        <sz val="20"/>
        <rFont val="宋体"/>
        <charset val="134"/>
      </rPr>
      <t>6</t>
    </r>
    <r>
      <rPr>
        <b/>
        <sz val="20"/>
        <rFont val="宋体"/>
        <charset val="134"/>
      </rPr>
      <t>)</t>
    </r>
  </si>
  <si>
    <r>
      <rPr>
        <b/>
        <sz val="20"/>
        <rFont val="宋体"/>
        <charset val="134"/>
      </rPr>
      <t>项目管理费(R</t>
    </r>
    <r>
      <rPr>
        <vertAlign val="subscript"/>
        <sz val="20"/>
        <rFont val="宋体"/>
        <charset val="134"/>
      </rPr>
      <t>7</t>
    </r>
    <r>
      <rPr>
        <b/>
        <sz val="20"/>
        <rFont val="宋体"/>
        <charset val="134"/>
      </rPr>
      <t>)</t>
    </r>
  </si>
  <si>
    <r>
      <rPr>
        <b/>
        <sz val="20"/>
        <rFont val="宋体"/>
        <charset val="134"/>
      </rPr>
      <t>其他(R</t>
    </r>
    <r>
      <rPr>
        <b/>
        <vertAlign val="subscript"/>
        <sz val="20"/>
        <rFont val="宋体"/>
        <charset val="134"/>
      </rPr>
      <t>9</t>
    </r>
    <r>
      <rPr>
        <b/>
        <sz val="20"/>
        <rFont val="宋体"/>
        <charset val="134"/>
      </rPr>
      <t>)</t>
    </r>
  </si>
  <si>
    <r>
      <rPr>
        <b/>
        <sz val="20"/>
        <rFont val="宋体"/>
        <charset val="134"/>
      </rPr>
      <t>户（J</t>
    </r>
    <r>
      <rPr>
        <b/>
        <vertAlign val="subscript"/>
        <sz val="20"/>
        <rFont val="宋体"/>
        <charset val="134"/>
      </rPr>
      <t>1</t>
    </r>
    <r>
      <rPr>
        <b/>
        <sz val="20"/>
        <rFont val="宋体"/>
        <charset val="134"/>
      </rPr>
      <t>)</t>
    </r>
  </si>
  <si>
    <r>
      <rPr>
        <b/>
        <sz val="20"/>
        <rFont val="宋体"/>
        <charset val="134"/>
      </rPr>
      <t>人（J</t>
    </r>
    <r>
      <rPr>
        <b/>
        <vertAlign val="subscript"/>
        <sz val="20"/>
        <rFont val="宋体"/>
        <charset val="134"/>
      </rPr>
      <t>2</t>
    </r>
    <r>
      <rPr>
        <b/>
        <sz val="20"/>
        <rFont val="宋体"/>
        <charset val="134"/>
      </rPr>
      <t>)</t>
    </r>
  </si>
  <si>
    <r>
      <rPr>
        <b/>
        <sz val="20"/>
        <rFont val="宋体"/>
        <charset val="134"/>
      </rPr>
      <t>建设单位（K</t>
    </r>
    <r>
      <rPr>
        <b/>
        <vertAlign val="subscript"/>
        <sz val="20"/>
        <rFont val="宋体"/>
        <charset val="134"/>
      </rPr>
      <t>1</t>
    </r>
    <r>
      <rPr>
        <b/>
        <sz val="20"/>
        <rFont val="宋体"/>
        <charset val="134"/>
      </rPr>
      <t>)</t>
    </r>
  </si>
  <si>
    <r>
      <rPr>
        <b/>
        <sz val="20"/>
        <rFont val="宋体"/>
        <charset val="134"/>
      </rPr>
      <t>建设单位责任人（K</t>
    </r>
    <r>
      <rPr>
        <b/>
        <vertAlign val="subscript"/>
        <sz val="20"/>
        <rFont val="宋体"/>
        <charset val="134"/>
      </rPr>
      <t>2</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</si>
  <si>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</si>
  <si>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r>
      <rPr>
        <b/>
        <sz val="20"/>
        <rFont val="宋体"/>
        <charset val="134"/>
      </rPr>
      <t>行业主管部门责任人（K</t>
    </r>
    <r>
      <rPr>
        <b/>
        <vertAlign val="subscript"/>
        <sz val="20"/>
        <rFont val="宋体"/>
        <charset val="134"/>
      </rPr>
      <t>4</t>
    </r>
    <r>
      <rPr>
        <b/>
        <sz val="20"/>
        <rFont val="宋体"/>
        <charset val="134"/>
      </rPr>
      <t>)</t>
    </r>
  </si>
  <si>
    <r>
      <rPr>
        <b/>
        <sz val="20"/>
        <rFont val="宋体"/>
        <charset val="134"/>
      </rPr>
      <t>县级分管领导（K</t>
    </r>
    <r>
      <rPr>
        <b/>
        <vertAlign val="subscript"/>
        <sz val="20"/>
        <rFont val="宋体"/>
        <charset val="134"/>
      </rPr>
      <t>5</t>
    </r>
    <r>
      <rPr>
        <b/>
        <sz val="20"/>
        <rFont val="宋体"/>
        <charset val="134"/>
      </rPr>
      <t>)</t>
    </r>
  </si>
  <si>
    <t>小计</t>
  </si>
  <si>
    <t>政府投资</t>
  </si>
  <si>
    <t>到位资金</t>
  </si>
  <si>
    <r>
      <rPr>
        <b/>
        <sz val="20"/>
        <rFont val="宋体"/>
        <charset val="134"/>
      </rPr>
      <t>中央衔接(L</t>
    </r>
    <r>
      <rPr>
        <b/>
        <vertAlign val="subscript"/>
        <sz val="20"/>
        <rFont val="宋体"/>
        <charset val="134"/>
      </rPr>
      <t>1</t>
    </r>
    <r>
      <rPr>
        <b/>
        <sz val="20"/>
        <rFont val="宋体"/>
        <charset val="134"/>
      </rPr>
      <t>)</t>
    </r>
  </si>
  <si>
    <t>中央衔接</t>
  </si>
  <si>
    <r>
      <rPr>
        <b/>
        <sz val="20"/>
        <rFont val="宋体"/>
        <charset val="134"/>
      </rPr>
      <t>自治区衔接(L</t>
    </r>
    <r>
      <rPr>
        <b/>
        <vertAlign val="subscript"/>
        <sz val="20"/>
        <rFont val="宋体"/>
        <charset val="134"/>
      </rPr>
      <t>2</t>
    </r>
    <r>
      <rPr>
        <b/>
        <sz val="20"/>
        <rFont val="宋体"/>
        <charset val="134"/>
      </rPr>
      <t>)</t>
    </r>
  </si>
  <si>
    <t>自治区以工代赈任务</t>
  </si>
  <si>
    <t>自治区衔接第二批</t>
  </si>
  <si>
    <t>自治区衔接第三批</t>
  </si>
  <si>
    <r>
      <rPr>
        <b/>
        <sz val="20"/>
        <rFont val="宋体"/>
        <charset val="134"/>
      </rPr>
      <t>其它涉农整合      (L</t>
    </r>
    <r>
      <rPr>
        <b/>
        <vertAlign val="subscript"/>
        <sz val="20"/>
        <rFont val="宋体"/>
        <charset val="134"/>
      </rPr>
      <t>3</t>
    </r>
    <r>
      <rPr>
        <b/>
        <sz val="20"/>
        <rFont val="宋体"/>
        <charset val="134"/>
      </rPr>
      <t>)</t>
    </r>
  </si>
  <si>
    <t>其它涉农整合      预计到位</t>
  </si>
  <si>
    <t>地方政府债券第一批</t>
  </si>
  <si>
    <t>地方政府专项债券第一批</t>
  </si>
  <si>
    <t>地方政府专项债券第二批</t>
  </si>
  <si>
    <r>
      <rPr>
        <b/>
        <sz val="20"/>
        <rFont val="宋体"/>
        <charset val="134"/>
      </rPr>
      <t>地、县配套(L</t>
    </r>
    <r>
      <rPr>
        <b/>
        <vertAlign val="subscript"/>
        <sz val="20"/>
        <rFont val="宋体"/>
        <charset val="134"/>
      </rPr>
      <t>5</t>
    </r>
    <r>
      <rPr>
        <b/>
        <sz val="20"/>
        <rFont val="宋体"/>
        <charset val="134"/>
      </rPr>
      <t>)</t>
    </r>
  </si>
  <si>
    <t>州级配套</t>
  </si>
  <si>
    <r>
      <rPr>
        <b/>
        <sz val="20"/>
        <rFont val="宋体"/>
        <charset val="134"/>
      </rPr>
      <t>其他资金(L</t>
    </r>
    <r>
      <rPr>
        <b/>
        <vertAlign val="subscript"/>
        <sz val="20"/>
        <rFont val="宋体"/>
        <charset val="134"/>
      </rPr>
      <t>6</t>
    </r>
    <r>
      <rPr>
        <b/>
        <sz val="20"/>
        <rFont val="宋体"/>
        <charset val="134"/>
      </rPr>
      <t>)</t>
    </r>
  </si>
  <si>
    <t>备注（其他资金名称）</t>
  </si>
  <si>
    <t>企业投资(L7)</t>
  </si>
  <si>
    <t>乡村振兴任务第一批</t>
  </si>
  <si>
    <t>乡村振兴任务第二批</t>
  </si>
  <si>
    <t>以工代赈任务</t>
  </si>
  <si>
    <t>少数民族发展任务第一批</t>
  </si>
  <si>
    <t>少数民族发展任务第二批</t>
  </si>
  <si>
    <t>欠发达国有农场巩固提升任务</t>
  </si>
  <si>
    <t>一级</t>
  </si>
  <si>
    <t>二级</t>
  </si>
  <si>
    <t>三级</t>
  </si>
  <si>
    <t>四级</t>
  </si>
  <si>
    <t>AKT23-001-7</t>
  </si>
  <si>
    <t>2023年克州阿克陶县加马铁热克乡赛克孜艾日克村高标准农田建设项目</t>
  </si>
  <si>
    <t>新建</t>
  </si>
  <si>
    <t>2022年10月-2023年3月</t>
  </si>
  <si>
    <t>加马铁热克乡赛克孜艾日克村</t>
  </si>
  <si>
    <t>本工程主要是建设高标准农田3390亩土地，主要建设内容包括三部分，其中，第一部分：土地平整工程，建设内容如下：①土地平整2966亩（含土地平整、开挖疏浚渠道、清废及挖树根运走、田间道、机耕道、林带等土方）土方开挖 36.70万m³，土方回填36.67万m³；激光精平含犁地（各两次）2810亩；②新建33条机耕道总长17270m；路面宽4m，采用 50cm素土夯实，外边坡均为1:1.5；第二部分：水利工程，建设内容如下：新建6条U型防渗斗渠总长2020m；新建2条梯形防渗农渠总长100m；新建26条农渠总长10290m，均为梯形土渠；新建11条斗排碱渠总长5240m；以及配套渠系建筑物 62座（其中：节制分水闸16座、左右分水闸1座、林带单向分水闸10座、农桥11座、19桥渡槽联合建筑4座、农渠涵管桥10座、排渠涵管桥10座）；农渠配套Ф0.6m 预制钢筋砼承插管64m；第三部分：高效节水工程，建设内容如下：高效节水滴灌灌溉面积为2966亩，新建滴灌首部3座，沉砂池3 座，3条沉砂池引水渠共长520m，均为防渗U型渠，以及渠道配套建筑物5座，管理泵房3座，水泵6台，施肥罐3套，过滤器3组，变压器3套，建输电线路1.2km</t>
  </si>
  <si>
    <t>农业农村局</t>
  </si>
  <si>
    <t>纵瑞利</t>
  </si>
  <si>
    <t>王清勇</t>
  </si>
  <si>
    <t>项目建成单个条田为 50-150 亩，新改建灌溉与排水工程渠道 及配套渠系建筑物；新建滴灌系统首部（含沉砂池、泵房、 过滤器等）、铺设田间管道及配套管件；新建砂砾石田间道及生产道路若干；5）新建农田防护林；配套 0.38kv 低压输电线路及 10KV 高低压输电线路及相关电力附属工程。通过实施高标准农田建设项目，有效改变阿克陶县目前农业生产水平较低的状况，加快农业基础设施建设，提高农业综合生产能力，实现农业增产、农民增收，才能保证经济社会的可持续发展。</t>
  </si>
  <si>
    <t>项目实施后项目区基础设施的改造，提高勒机械化利用率，大力发展高新节水，提高水资源利用率，更高程度的保证农作物适时适量的灌溉，提高生产效率，有利于土地大规模流转，由合作社或企业经营发挥出规模经营的优势，群众通过土地流转在得到租金收入的基础上，劳动力最大限度得到解放，群众可以通过从事第三产业或外出务工拓宽增收渠道， 帮助农民尽快脱贫致富，对农民增收、农村稳定和农业发展有重要作用。</t>
  </si>
  <si>
    <t>AKT23-001-8</t>
  </si>
  <si>
    <t>2023克州阿克陶县加马铁热克乡乌卡买里村、阔纳霍依拉村高标准农田建设项目</t>
  </si>
  <si>
    <t>续建</t>
  </si>
  <si>
    <t>加马铁热克乡乌卡买里村、阔纳霍依拉村</t>
  </si>
  <si>
    <t>1.乌卡买里村界线内本次规划拟建土地平整1380亩（含土地平整、开挖疏浚渠道、清废及挖树根运走、田间道、机耕道、林带等土方）,土方开挖20.28万m³，土方回填20.25万m³；激光精平含耕地面积1200亩；新建27条机耕道总长10600m；新建5条U型防渗斗渠总长4440m，新建2条排碱渠总长650m。该项目区共配套渠系建筑物72座（其中：节制分水闸19座、节制左右分水闸2座、节制分水闸带桥1座、节制分水闸带桥后陡坡3座、节制左右分水闸前带桥1座、林带单向分水闸22座、农渠22座、排渠涵管桥2座）,农渠配套∅0.6m预制钢筋砼承插管80m。滴灌部分共布置3组滴灌系统，其中： de200(0.63MPa) PVC-M管长4450m；分干管：de160(0.63MPa) PVC-M管长5590m，de160(0.63MPa) PVC-M立管长235m；支管：de110(0.4MPa) PE管长14665m；毛管：de16(0.25MPa)长1534666m，管理泵房3座，潜水泵3台，施肥罐3套，过滤器3组（二级过滤器），变压器3套，闸阀井26座，排水井23座，建输电线路0.4km，投资1120.3万元。
2.阔纳霍依拉村主要是建设高标准农田542亩土地，主要建设内容包括三部分，其中，第一部分：土地平整工程，建设内容如下：①土地平整485亩（含土地平整、开挖疏浚渠道、清废及挖树根运走、田间道、机耕道、林带等土方）, 土方开挖4.91万m³，土方回填4.91万m³；激光精平含耕地（各两次）475亩；②新建3条机耕道总长1270m；新建1条田间道总长400m；第二部分：水利工程，建设内容如下：新建1条U型防渗斗渠总长600m；新建2条农渠总长1000m，均为梯形土渠。该项目区共配套渠系建筑物10座（其中：节制分水闸3座、节制分水闸带桥1座、林带单向分水闸4座、农渠2座）,农渠配套∅0.6m 预制钢筋砼承插管12m；第三部分：高效节水工程，建设内容如下：建设首部系统1组，干管 de200(0.63MPa) PVC-M管长357m；分干管：de160(0.63MPa) PVC-MC管长2016m， de160(0.63MPa)PVC-M 立管长64m；支管：de110(0.25MPa) PE 管长5733m；毛管：de16(0.25MPa)长528000m，管理19泵房1 座，潜水泵1台，施肥罐1套，过滤器1组（二级过滤器），变压器（S11-100KVA/10KV）1套，闸阀井4座，排水井4座，建输电线路0.5km，投资300.42万元。（计划总投资1420.72万元，其中：2022年投资1057.016404万元，2023年投资363.703596万元）</t>
  </si>
  <si>
    <t>AKT23-001-10</t>
  </si>
  <si>
    <t>2023年克州阿克陶县加马铁热克乡赛克孜艾日克村（阿拉勒农场）高标准农田建设项目</t>
  </si>
  <si>
    <t>加马铁热克乡赛克孜艾日克村（阿拉勒农场）</t>
  </si>
  <si>
    <t>项目区总规划面积为2780.00亩。其中土地平整总面积 2208.42亩，分为13个地块；新建斗渠1条，总长度2055.00m；新建农渠10条，总长度6981.00m；新建排碱渠5条，总长度 6459.00m；新建田间道路14条，总长为12499.00m，路面宽为4.0m。规划林床135.00亩。 
新建滴灌系统总面积2208.42亩，分为2个滴灌系统（一池两系统），新建滴管系统首部1座（包含沉砂池1座，泵房一座、离心泵2台、过滤器2台、变压器1台及相关配套设备），地埋管道总长为28.66km，PE管材总长为15.46km，滴灌带总长为2453km，阀门井（钢筋砼井）35座，排水井（钢筋砼井）37座。</t>
  </si>
  <si>
    <t>AKT23-001-11</t>
  </si>
  <si>
    <t>2023年克州阿克陶县皮拉勒乡恰尔巴格村高标准农田建设项目</t>
  </si>
  <si>
    <t>皮拉勒乡恰尔巴格村</t>
  </si>
  <si>
    <t>本工程主要是建设高标准农田2090亩土地，主要建设内容包括三部分，其中，第一部分：土地平整工程，建设内容如下：①土地平整1910亩（含土地平整、开挖疏浚渠道、清废及挖树根运走、田间道、机耕道、林带等土方），土方开挖26.73万m³，土方回填26.72万m³；激光精平含犁地（各两次）1680亩；②新建24条机耕道总长17900m；路面宽4m，采用50cm 素土夯实，外边坡均为1:1.5；第二部分：水利工程，建设内容如下：新建2条U型防渗斗渠总长1850m；1条支排渠1345m；11条斗排渠6075m；老排渠清淤1500m；新建12条农渠总长5900m，均为梯形土渠。该项目区共配套渠系建筑物 43座（其中：节制分水闸1座、节制右分水闸带桥2座、节制双向分水闸带双桥渡槽6座、林带单向分水闸14座、农渠5座、入户桥4座、排渠加长涵管桥5座、排渠涵管桥6座）,农渠配套∅0.6m预制钢筋砼承插管60m；第三部分：高效节水工程，建设内容如下：高效节水滴灌灌溉面积为1910亩，建设机井滴灌首部系统3座，干管de250(0.63MPa) PVC-M管长1355m，de200(0.63MPa)PVC-M管长1870m；分干管：de160(0.63MPa) PVC-M管长6460m，de160(0.63MPa)PVC-M立管长210m；支管：de110(0.25MPa)PE 管长19920m；毛管：de16(0.1MPa)长 1518590m，管理泵房3座，潜水泵3台，施肥罐3套，过滤器3 组（二级过滤器），变压器3套，闸阀井15座，检查井10座，排水井13座，建输电线路0.6km</t>
  </si>
  <si>
    <t>AKT23-001-12</t>
  </si>
  <si>
    <t>2023年克州阿克陶县托尔塔依农场尤喀卡霍依拉村高标准农田建设项目</t>
  </si>
  <si>
    <t>托尔塔依农场尤喀卡霍依拉村</t>
  </si>
  <si>
    <t>本工程主要是建设高标准农田1055亩土地，主要建设内容包括三部分，其中，第一部分：土地平整工程，建设内容如下：①土地平整960亩（含土地平整、开挖疏浚渠道、清废及挖树根运走、田间道、机耕道、林带等土方）,土方开挖7.54万m³，土方回填7.53万m³；激光精平含耕地（各两次）832亩；②新建23条机耕道总长10190m，路面宽4m，采用50cm 素土夯实，外边坡均为1:1.5；第二部分：水利工程，建设内容如下：规划新建2条U 型防渗斗渠总长1010m；新建1条梯形斗渠（土渠）长830m，新建1条梯形支渠（土渠）长850m，新建13条农渠（均为梯形土渠）长3360m，新建8条排碱渠总长4130m。共配套渠系建筑物40座（其中：节制分水闸7座、林带单向分水闸7座、节制分水闸带桥5座、节制分水闸带双桥1座、渡槽带双桥1座、农桥7座、排渠涵管桥12座），农渠配套∅0.6m预制钢筋砼承插管60m；第三部分：高效节水工程，建设内容如下：建设机井首部系统1组，沉砂池1座，地表水首部系统1组，干管de315(0.63MPa)PVC-M管长15m，de250(0.63MPa)PVC-M管长1690m；de200(0.63MPa)PVC-M管 长1525m；分干管：de160(0.63MPa)PVC-C管长3240m，de160(0.63MPa)PVC-M 立管长108m；支管：de110(0.25MPa) PE管长9230m；毛管：de16(0.1MPa)长922980m，管理泵房2 座，潜水泵1台，离心泵2台，施肥罐2套，机井水过滤器1组（二级过滤器），地表水过滤器1组（三级过滤器），变压器2套，闸阀井15座，排水井13座，10kv高压输电线路0.8km。</t>
  </si>
  <si>
    <t>AKT23-001-13</t>
  </si>
  <si>
    <t>2023克州阿克陶县恰尔隆镇其克尔铁热克村高标准农田建设项目</t>
  </si>
  <si>
    <t>恰尔隆镇其克尔铁热克村</t>
  </si>
  <si>
    <t>该项目界线内本次拟建土地平整1270亩（含土地平整、开挖疏浚渠道、清废及挖树根运走、激光平地、田间道、机耕道、林带等土方）,土方开挖33.17万m³，土方回填26.76万m³；激光精平含犁地（各两次）1120亩；新建35条机耕道总长15340m；新建1条U型防渗支渠长490m；新建6条U型防渗斗渠总长3660m；新建3条U型沉砂池引水渠总长910m；新建32条农渠总长7860m，均为梯形土渠；新建2条排渠总长1110m；以及配套渠系建筑物64座（其中：节制分水闸6座、节制分水闸带桥26座、左右分水闸带桥3座、林带单向分水闸20座、农桥5座、加长涵管桥1座、农渠涵管桥3座）,农渠配套∅0.6m预制钢筋砼承插管128m。</t>
  </si>
  <si>
    <t>AKT23-001-14</t>
  </si>
  <si>
    <t>2023年克州阿克陶县阿克陶镇巴仁艾日克村高标准农田建设项目</t>
  </si>
  <si>
    <t>阿克陶镇巴仁艾日克村</t>
  </si>
  <si>
    <t>1、水利工程措施（1）渠道和渠系配套建筑物工程新建斗渠（土渠）4条、总长1.1km，新建农渠12条、总长2.2km，新建农排4条、总长0.83km，配套渠系建筑物共21座，其中各类水闸11座，农桥（宽6米）10座。（2）滴灌工程新建滴灌面积415.28亩，新建沉淀池1座，新建滴灌首部1个，新建滴灌系统1个。离心泵1台，变频启动柜1套，80KVA变压器1套；砂石+网式全自动反冲洗过滤器为1套，埋设干管DE250-200PVC-U管道共1960m；铺设分干管DE160PVC-U管道共4292m，铺设排水管及出地管DE90PVC-U管道共1090m，DE90PE80级软管3914m，一次性迷宫式DE16PE滴灌带587100m，管沟开挖土方0.99万m³，管沟机械回填土方0.79万m³，管沟人工回填0.2万m³，镇墩32座，预制钢筋混凝土闸阀井32座，排水井（树脂井）26座，管道穿柏油路1处，管理房1座共计53㎡，10kv高压输电线65m，380v低压配电线100m。新建防渗引水渠10m。2、农业工程措施平整土地415.28亩，（包括土地平整、开挖疏浚松渠道、清废及挖树根运走、极光平整、田间道、机耕道、林带等）；土地平整土方量5.45万m³，表土剥离土方开挖1.4万m³，表土剥离回填土方1.4万m³，新建4米机耕道总长3.28km。</t>
  </si>
  <si>
    <t>AKT23-001-15</t>
  </si>
  <si>
    <t>2023年克州阿克陶县巴仁乡阔洪其村、吐尔村高标准农田建设项目</t>
  </si>
  <si>
    <t>巴仁乡阔洪其村、吐尔村</t>
  </si>
  <si>
    <t>一、巴仁乡阔洪其村:1、土地平整工程部分 本次拟建规划面积为1535.14亩（包括土地平整、开挖疏浚渠道、清废及挖树根运走、激光平地、田间道、机耕道、林带等）耕地进行重新土地整理规划，土地平整土方量37.38万m³，表土剥离土方量16.61万m³。 2、田间道路工程新建27条机耕道13.046km；采用50cm 素土夯实，外边坡均为1:1。3、灌溉与排水工程 （1）渠道和渠系配套建筑物工程新建农渠总长6.882km，新建斗渠1.62km（其中防新建渗渠长度0.548km），均为梯形土渠；配套设施41座，其中各类节制单向分水闸14座、农桥11座、农桥带跌水5座、涵桥1座、涵桥带跌水6座，排水涵桥1座，跌水2座，渡槽1座。 （2）滴灌工程：新建滴灌面积1535.14亩，新建灌溉系统4个，新建滴灌首部4个(3个地下水，1个地表水)。离心泵1台，潜水泵3台，变频启动柜4套，变压器4套；砂石+网式全自动反冲洗过滤器为1套，离心+网式全自动反冲洗过滤器（200m³/h)为3套，埋设干管DE315-160PVC-U管道共18.597km；铺设排水管及出地管DE90PVC-U管道共2.252km，DE90PE80级软管12.364km，一次性迷宫式DE16PE 滴灌带1777.443km，管沟开挖土方 2.79万m³，管沟机械回填土方2.23万m³，管沟人工回填0.56万m³，镇墩127座，闸阀井（树脂）65座，排水井（树脂）50 座，管道穿柏油路6处，管道穿防渗渠5处，管理房4座（彩钢房3座，砖混房1座）。计划投资1120.3万元；
二、巴仁乡吐尔村：1、土地平整工程部分本次拟建规划面积为526.69亩（包括土地平整、开挖疏浚渠道、清废及挖树根运走、激光平地、田间道、机耕道、林带等）耕地进行重新土地整理规划，土地平整土方量10.78万m³，表土剥离土方量16.35万m³。 2、田间道路工程新建15条机耕道5.015km；采用50cm素土夯实，外边坡均为1:1。 3、灌溉与排水工程（1）建农渠总长3.447km，新建斗渠0.433km，均为梯形土渠；配套设施12座，其中各类节制分水闸6座、农桥1座、涵管桥5座。 （2）滴灌工程：新建滴灌面积526.69亩，新建灌溉系统1个，新建滴灌首部1个（地表水），离心泵1台，变频启动柜1套，变压器1 套；砂石+网式全自动反冲洗过滤器为1套，埋设干管DE315-160PVC-U管道共6.152km；铺设排水管及出地管 DE90PVC-U管道共0.798km，DE90PE80级软管4.468km，一次性迷宫式DE16PE滴灌带659.413km，管沟开挖土方8823.1m³，管沟机械回填土方7058.5m³，管沟人工回填1764.6m³，镇墩 35座，闸阀井（树脂）23座，排水井（树脂）20座，管道穿柏油路1处，管道穿防渗渠0处。管理房1座共计53㎡。计划投资578.69万元；</t>
  </si>
  <si>
    <t>AKT23-001-16</t>
  </si>
  <si>
    <t>2023年克州阿克陶县玉麦镇恰格尔村、阿勒吞其村、阿玛希村、库尼萨克村、喀什艾日克热村、库尔巴格村、尤喀克霍依拉村、加依铁热克村、兰干村、霍依拉艾日克村高标准农田建设项目</t>
  </si>
  <si>
    <t>玉麦镇恰格尔村、阿勒吞其村、阿玛希村、库尼萨克村、喀什艾日克热村、库尔巴格村、尤喀克霍依拉村、加依铁热克村、兰干村、霍依拉艾日克村</t>
  </si>
  <si>
    <t>一、恰格尔村:1、水利工程措施（1）渠道和渠系配套建筑物工程新建农渠总长2.49km，新建斗渠0.792km，均为梯形土渠；配套渠系建筑物共28座，其中各类节制单向分水闸15座、农桥13座（含联合农桥）。（2）滴灌工程新建滴灌面积641.65亩，改建机井首部2座，新建滴灌首部2个，新建滴灌系统2个(其中地表水滴灌系统1个、地下水滴灌系统1个)。离心泵1台、潜水泵1台，变频启动柜2套，变压器2套；砂石+网式全自动反冲洗过滤器1套，离心+网式全自动反冲洗过滤器1套，埋设干管DE250-200PVC-U管道共1570m；铺设分干管DE160PVC-U管道共5765m，铺设排水管及出地管DE90PVC-U管道共1166m，DE90PE80级软管5337m，一次性迷宫式DE16PE滴灌带785228m，管沟开挖土方1.21万m³，管沟机械回填土方0.97万m³，管沟人工回填0.24万m³，镇墩35座，预制钢筋混凝土闸阀井34座，排水井（树脂井）24座，管道穿柏油路1处，管理房2座共计68㎡（其中砖混结构管理房53㎡、彩钢结构管理房15㎡），380v低压配电线200m。2、农业工程措施玉麦镇恰格尔村土地平整积641.65亩地（包括土地平整、开挖疏浚渠道、清废及挖树根运走、激光平地、田间道、林带等）。土地平整土方量9.82万m³；表土剥离土方开挖16.4万m³，表土剥离回填土方16.4万m³；新建14条机耕道5.12km。计划投资：578.69万元；
二、阿勒吞其村:1、水利工程措施（1）渠道和渠系配套建筑物工程本项目水利措施有新建斗渠（土渠）2条、总长度1.633km，新建农渠（土渠）10条，总长5.891km；新建农排1条，总长0.765km、清淤斗排1条，总长0.98km；配套渠系建筑物共35座，其中各类水闸11座、农桥15座、涵管桥5座、渡槽1座，排水涵桥3座。（2）滴灌工程新建滴灌面积1374.08亩，新建沉淀池1座，改建机井首部一座，新建滴灌首部2个，新建滴灌系统2个。离心泵1台，潜水泵1台，变频启动柜2套，100KVA变压器2套；砂石+网式全自动反冲洗过滤器为1套，离心+网式全自动反冲洗过滤器1套，埋设干管DE250-200PVC-U管道共3972m；铺设分干管DE160PVC-U管道共12032m，铺设排水管及出地管DE90PVC-U管道共1825m，DE90PE80级软管10360m，一次性迷宫式DE16PE滴灌带1643.87km，管沟开挖土方2.18万m³，管沟机械回填土方1.74万m³，管沟人工回填0.44万m³，镇墩76座，预制钢筋混凝土闸阀井46座，排水井（树脂井）33座，管道穿柏油路2处，管理房2座共计68㎡（其中一座彩钢房15㎡，一座砖混结构53㎡），10kv高压输电线0.2km，380v低压配电0.2km。新建防渗引水渠0.2km。2、农业工程措施本项目农业措施有土地精平面积1227.39亩（包括土地平整、激光平整机精平、浇水、犁地等），土地平整土方量18.72万m³；挖树根、清理垃圾杂物及外运弃土方量0.75万m³；田埂回填土方量0.73万m³；新建4m宽机耕道总长8.84km。计划投资：802万元；
三、阿玛希村:1、水利工程措施（1）渠道和渠系配套建筑物工程新建农渠总长5.1km，新建斗渠2.2km，均为梯形土渠，新建3条排碱渠2.16km；配套渠系建筑物共24座，其中各类节制单向分水闸12座、农桥11座、排水涵桥1座。（2）滴灌工程新建滴灌面积1309.4亩，新建沉淀池1座，新建滴灌首部1个，新建滴灌系统1个。离心泵1台，变频启动柜1套125KVA变压器1套；砂石+网式全自动反冲洗过滤器为1套，埋设干管DE315-200PVC-U管道共2658m；铺设分干管DE160PVC-U管道共9951m，铺设排水管及出地管DE90PVC-U管道共1460m，DE90PE80级软管17843m，一次性迷宫式DE16PE滴灌带2549000m，管沟开挖土方1.87万m³，管沟机械回填土方1.5万m³，管沟人工回填0.37万m³，镇墩52座，预制钢筋混凝土闸阀井37座，排水井（树脂井）29座，管理房1座共计53㎡，10kv高压输电线630m，380v低压配电线100m。新建防渗引水渠10m。2、农业工程措施阿玛希村土地平整积1309.4亩地（包括土地平整、开挖疏浚渠道、清废及挖树根运走、激光平地、田间道、林带等）。土地平整土方量18.98万m³，弃土外运土方5.78万m³；新建1条田间道0.62km、新建11条机耕道7.234km。计划投资：760.93万元；
四、库尼萨克村:1、水利工程措施（1）渠道和渠系配套建筑物工程新建农渠总长1.65km，均为梯形土渠；配套设施7座，其中各类节制单向分水闸5座、盖板农桥2座。（2）滴灌工程新建滴灌面积583.37亩，改建机井首部1座，新建滴灌首部1个，新建滴灌系统1个。潜水泵1台，变频启动柜1套，125KVA变压器1套；离心+网式全自动反冲洗过滤器为1套，埋设干管DE315-200PVC-U管道共1370m；铺设分干管DE160PVC-U管道共4393m，铺设排水管及出地管DE90PVC-U管道共628m，DE90PE80级软管4383m，一次性迷宫式DE16PE滴灌带688757m，管沟开挖土方0.82万m³，管沟机械回填土方0.65万m³，管沟人工回填0.16万m³，镇墩33座，预制钢筋混凝土闸阀井16座，排水井（树脂井）12座，管道穿柏油路1处，管理房1座共计15㎡，380v低压配电线200m。2、农业工程措施玉麦镇库尼萨克村土地平整积583.37亩地（包括土地平整、开挖疏浚渠道、清废及挖树根运走、激光平地、田间道、林带等）。土地平整土方量14.89万m³；新建机耕道0.655km，改建机耕道0.41km；改良土壤培肥面积559.02亩。计划投资：288.74万元；
五、喀什艾日克热村:1、水利工程措施（1）渠道和渠系配套建筑物工程新建农渠总长1.46km，新建斗渠1.34km，均为梯形土渠；配套设施17座，其中各类节制单向分水闸5座、盖板农桥6座、渡槽2座、排水涵管桥4座。（2）滴灌工程新建滴灌面积561.4亩，新建沉淀池1座，改建机井首部一座，新建滴灌首部2个，新建滴灌系统2个。离心泵1台，潜水泵1台，变频启动柜2套，变压器2套（1套100KVA、1套80KVA）；砂石+网式全自动反冲洗过滤器为1套，离心+网式全自动反冲洗过滤器1套，埋设干管DE250-200PVC-U管道共20m；铺设分干管DE160PVC-U管道共6425m，铺设排水管及出地管DE90PVC-U管道共871m，DE90PE80级软管4223m，一次性迷宫式DE16PE滴灌带628889m，管沟开挖土方0.92万m³，管沟机械回填土方0.74万m³，管沟人工回填0.18万m³，镇墩27座，预制钢筋混凝土闸阀井19座，排水井（树脂井）16座，管理房2座共计68㎡（其中彩钢管理房一座15㎡，砖混结构管理房一座53㎡），10kv高压输电线65m，380v低压配电线200m。新建防渗引水渠80m。2、农业工程措施喀什艾日克村土地平整积561.4亩地（包括土地平整、开挖疏浚渠道、清废及挖树根运走、激光平地、田间道、林带等）。土地平整土方量7.4万m³；新建机耕道3.86km。计划投资：358.21万元；
六、库尔巴格村:1、土地平整工程部分：对阿克陶县玉麦镇库尔巴格村共计1520.63亩耕地进行重新土地整理规划。 2、田间道路工程新建2条田间道0.812km；采用40cm素土夯实，20cm砂砾石铺盖层，外边坡均为1:1；新建16条机耕道6.197km；采用50cm素土夯实，外边坡均为1:1。 3、灌溉与排水工程 （1）渠道和渠系配套建筑物工程：库尔巴格村新建农渠总长5.727km，新建斗渠1.320km，均为梯形土渠，清淤2条排碱渠2.040km；配套设施29座，其中各类节制单向分水闸12座、盖板农桥8座、排水涵桥2座，跌水4座。 （2）滴灌工程：新建滴灌面积1520.63亩，新建灌溉系统3个，新建滴灌首部2个（其中1个已建首部），潜水泵1台，离心泵1台，变频启动柜2套，变压器2套；离心+网式全自动反冲洗过滤器为1套，砂石+网式全自动反冲洗过滤器（400m³/h)，埋设干管DE250-160PVC-U管道共16.025km；铺设排水管及出地管DE90PVC-U管道共2.545km，DE90PE80级软10.909km，一次性迷宫式DE16PE滴灌带1518.288km，管沟开挖土方2.66m³，管沟机械回填土方2.13万m³，管沟人工回填0.53万m³，镇墩 100座，闸阀井（树脂）57座，排水井（树脂）41座，管道穿柏油路5处，管道穿防渗渠1处。管理房共2座，1座15㎡(彩钢房），1座53㎡(砖混）。计划投资：940.37万元；
七、尤喀克霍依拉村:本项目界线内规划面积为327.61亩（包括土地平整、开挖疏浚渠道、清废及挖树根运走、激光平地、田间道、机耕道、林带等），土地平整土方量8.29万m³，表土剥离土方量 4.88万m³, 新建11条机耕道2.697km；采用50cm素土夯实，外边坡均为1:1, 新建农渠总长1.839km，新建斗渠0.418km，均为梯形土渠，；配套设施11座，其中各类节制分水闸5座、带跌水农桥4座、涵桥2座计划投资：281.22万元；
八、加依铁热克村、兰干村:（1）水利工程措施 加依铁热克村：新建农渠总长0.817km，均为梯形土渠；配套设施7座，其中各类节制单向分水闸3座、矩形盖板农桥（宽6m）2座、矩形盖板农桥（宽6m）带跌水1座，矩形盖板农桥（宽 6m）带双向分水闸1座。 兰干村：新建农渠总长0.591km，均为梯形土渠；配套设施4座，其中各类节制单向分水闸带跌水1座、矩形盖板农桥（宽6m）2 座、跌水1座。 （2）农业措施加依铁热克村本次拟建规划面积为140.50亩（包括土地平整、开挖疏浚渠道、清废及挖树根运走、激光平地、田间道、机耕道、林带等），土地平整土方量2.467万m³；新建 4m 机耕道总长0.421km；改建4m机耕道0.428km；采用50cm素土夯实，外边坡均为1:1。 兰干村本次拟建规划面积为187.56亩（包括土地平整、开挖疏浚渠道、清废及挖树根运走、激光平地、田间道、机耕道、林带等），土地平整土方量2.304万m³；新建4m机耕道总长1.003km；采用50cm素土夯实，外边坡均为1:1。（3）滴灌工程新建滴灌面积164.36亩，新建灌溉系统2个,已建滴灌系统的连接处连接。铺设分干管DE160PVC-U管道共2.4km，铺设排水管及出地管 DE90PVC-U管道共359m，DE90PE80 级软管1.277km，一次性迷宫式DE16PE滴灌带162.917km，管沟开挖土方3401.1m³，管沟机械回填土方2720.8m³，管沟人工回填680.2 m³，镇墩26座，闸阀井（钢筋混凝土预制井）10座，排水井（树脂）8座，管道穿柏油路2处，项目简介牌2座。计划投资：149.8万元；
九、霍依拉艾日克村:1、水利工程措施（1）渠道和渠系配套建筑物工程新建农渠总长3.32km，新建斗渠1.19km，均为梯形土渠，新建4条农排1.85km；配套渠系建筑物共24，其中各类节制分水闸9座、农桥10座、带跌水农桥2座、排水涵桥3座。（2）滴灌工程新建滴灌面积690.6亩，新建沉淀池1座，新建滴灌首部2个，新建滴灌系统2个。离心泵1台，变频启动柜1套，80KVA变压器1套；砂石+网式全自动反冲洗过滤器为1套，埋设干管DE250-200PVC-U管道共1502m；铺设分干管DE160PVC-U管道共4480m，铺设排水管及出地管DE90PVC-U管道共1120m，DE90PE80级软管3893m，一次性迷宫式DE16PE滴灌带622880m，管沟开挖土方0.94万m³，管沟机械回填土方0.75万m³，管沟人工回填0.19万m³，镇墩38座，预制钢筋混凝土闸阀井23座，排水井（树脂井）19座，管道穿柏油路1处，管理房1座共计53㎡，10kv高压输电线1000m，380v低压配电线100m。新建防渗引水渠10m。2、农业工程措施霍依拉艾日克村土地平整积690.62亩地（包括土地平整、开挖疏浚渠道、清废及挖树根运走、激光平地、田间道、林带等）。土地平整土方量15.19万m³；新建10条机耕道6.13km。计划投资：507.34万元；</t>
  </si>
  <si>
    <t>AKT23-001-17</t>
  </si>
  <si>
    <t>2023年克州阿克陶县喀热开其克乡比纳木村、阔什都维村高标准农田建设项目</t>
  </si>
  <si>
    <t>喀热开其克乡比纳木村、阔什都维村</t>
  </si>
  <si>
    <t>一、水利工程措施（1）渠道和渠系配套建筑物工程新建防渗斗渠1条、长度0.61km，新建斗渠（土渠）1条、总长0.168km，新建农渠14条、总长4.0km，配套渠系建筑物共19座，其中各类水闸14座，农桥5座。（2）滴灌工程新建滴灌面积970.19亩，新建沉淀池1座，新建滴灌首部1个，新建滴灌系统1个。离心泵1台，变频启动柜1套，80KVA变压器1套；砂石+网式全自动反冲洗过滤器为1套，埋设干管DE250-200PVC-U管道共1040m；铺设分干管DE160PVC-U管道共3450m，铺设排水管及出地管DE90PVC-U管道共578m，DE90PE80级软管2850m，一次性迷宫式DE16PE滴灌带464143m，管沟开挖土方0.76万m³，管沟机械回填土方0.61万m³，管沟人工回填0.15万m³，镇墩30、预制钢筋混凝土闸阀井15座，排水井（树脂井）10座，管道穿柏油路5处，管理房1座共计53㎡，10kv高压输电线230m，380v低压配电线100m。新建防渗引水渠30m。二、农业工程措施平整土地970.19亩，（包括土地平整、开挖疏浚松渠道、清废及挖树根运走、极光平整、田间道、机耕道、林带等）；土地平整土方量16.36万m³，新建4米机耕道总长1.97km。</t>
  </si>
  <si>
    <t>AKT23-001-41</t>
  </si>
  <si>
    <t>2023年度玉麦镇英阿依玛克村、阿勒吞其村、霍依拉艾日克村高标准农田建设项目</t>
  </si>
  <si>
    <t>2023年7月-2023年10月</t>
  </si>
  <si>
    <t>玉麦镇英阿依玛克村、阿勒吞其村、霍依拉艾日克村</t>
  </si>
  <si>
    <t>土地平整工程：土地平整2551.28亩,划分为35个条田，单个条田30--116亩，平整土方量35.99万方；
2）灌溉与排水工程：新建斗渠4条，总长3.406km，采用梯形土质开挖渠道；配套渠系建筑物54座，其中农桥18座，节制分水闸36座；改建斗排1条总长1.075km；清淤斗排4 条，总长3.545km；新建农排7条，总长2.031km；新建滴灌系统首部3套（机电井，含沉砂池、机电井，泵房、过滤器等）;铺设干管9条，总长度为6.175km，铺设分干管50条，总长度16.69km，阀门井46座，排水井50座，出水
桩232处;
3）田间道路工程：新建田间道4条，总长2.830km，路面宽 4米，30cm砂砾石路面+30cm素土路基土质路面；
4）农田防护与生态环境工程：新建农田防护林1条，长度；0.755km，林床宽度5m，主要种植新疆杨，株行距为2m*3m；
5）农田输配电工程：新建10KV高压输电线路1.5km，0.38KV 低压输电线路0.375km。</t>
  </si>
  <si>
    <t>农业技术推广中心</t>
  </si>
  <si>
    <t>塔吉古力·依萨克</t>
  </si>
  <si>
    <t>通过高标准农田建设，可减少水的渗漏损失，提高水资源利用率，增加有效水量，缓解我乡农业灌溉用水紧张局势，解决社会矛盾，促进我乡的社会经济发展，助力脱贫攻坚。</t>
  </si>
  <si>
    <t>提高水的利用率，改善灌溉条件，增加农户收入。</t>
  </si>
  <si>
    <t>AKT23-001-42</t>
  </si>
  <si>
    <t>2023年度皮拉勒乡墩都热村、托格其村高标准农田建设项目</t>
  </si>
  <si>
    <t>皮拉勒乡墩都热村、托格其村</t>
  </si>
  <si>
    <t>1、土地平整工程：土地平整2660亩（含土地平整、开挖疏浚渠道、清废及挖树根运走、田间道、机耕道、林带等土方），土方开挖30.28万m³，土方回填29.64万m³，表土剥离10.61万m³；激光精平含耕地面积2491亩；新建田埂17.455km；
2、灌溉与排水工程：新（改）建8条斗排渠总长3.230km；新建2条农排渠总长0.230km，老排渠清淤左右分水闸带桥1座、单向分水闸6座、农桥8座、渡槽后带桥1座、排渠涵管桥13座）， 农渠配套Ø0.6m预制钢筋砼承插管0.16km。高效节水工程，滴灌部分共布置2组滴灌系统，总控制面积为2020亩（墩都热村1#系统1205亩、托格其村滴灌1#系统815亩），其中： 新建2座沉淀池，新建2条沉淀池引水渠0.495km，均为U型防渗渠，泵房2座，过滤系统2组（每组二级过滤器），离心泵4台，施肥罐2套，变压器2套，PVC-M干管：De250管5.67km，De200管2.46km，De160管8.17km；阀门井31座，检查井2座，排水井24座。
3、农田输配电工程：10kv输电线路1.520km，400v输电线路0.300km。</t>
  </si>
  <si>
    <t>高水的利用率，改善灌溉条件，增加农户收入。</t>
  </si>
  <si>
    <t>AKT23-001-43</t>
  </si>
  <si>
    <t>2023年度加马铁热克乡巴格拉村、喀什博依村、阔纳霍依拉村、阔什铁热克村，高标准农田建设项目</t>
  </si>
  <si>
    <t>加马铁热克乡巴格拉村、喀什博依村、阔纳霍依拉村、阔什铁热克村</t>
  </si>
  <si>
    <t>1）土地平整工程：土地平整6687.63亩,划分为53个条田，单个条田80--216亩,平整土方量71.55万m³； 
2）灌溉与排水工程：新建斗渠2条，总长1.79km，采用梯形开挖土质渠道,新建农渠1条，总长0.07km,采用梯形开挖土质渠道，配套渠系建筑物84座，其中农桥33座，节制分水闸51座；新建斗排3条，总长1.081km，新建农排10条，总长5.822km，清淤斗排3条，总长2.97km；新建滴灌系统首部6套，铺设干管12条，总长度为16.765km，铺设分干管79条，总长度46.152km，阀门井78座，排水井79座，出水桩598处。
3）农田输配电工程：新建10KV高压输电线路2.68km，0.38V低压输电线路2.1km。</t>
  </si>
  <si>
    <t>减少水资源浪费，提升水资源利用率，精准滴灌，提升耕地亩产量</t>
  </si>
  <si>
    <t>AKT23-001-44</t>
  </si>
  <si>
    <t>2023年度阿克陶镇央其买里村、奥达艾日克村高标准农田建设项目</t>
  </si>
  <si>
    <t>阿克陶镇央其买里村、奥达艾日克村</t>
  </si>
  <si>
    <t>1、土地平整工程：土地平整3594.93亩,划分为64个条田，单个条田15-145亩,平整土方量67.8万m³；
2、灌溉排水工程：改建斗渠3条，总长：1.495km，采用梯形开挖土质渠道,新建和改建农渠5条，总长1.691km,采用梯形开挖土质渠道，配套渠系建筑物30座，其中农桥10座，节制分水闸20座；新建滴灌系统首部6套，铺设干管12条，总长度为13.108km，铺设分干管72条，总长度22.803km，阀门井74座，排水井77座，出水桩323处；
3、田间道路工程：新建田间道7条，总长2.077km，路面宽4米，30cm砂砾石路面+30cm素土路基土质路面。
4、农田防护与生态环境保持工程：新建防护林5条，总长度1.612km,林床宽度5m，主要种植新疆杨，株行距为2m*3m；
5、输配电工程：新建10KV高压输电线路1.3km，0.38V低压输电线路0.8km；</t>
  </si>
  <si>
    <t>解决农田浇灌问题，发展蔬菜种植产业；滴管设施的安装，改善生产生产水平，可提高蔬菜成活率，提升产量；同时带动群众种植积极性。</t>
  </si>
  <si>
    <t>AKT23-001-40</t>
  </si>
  <si>
    <t>阿克陶县加马铁热克乡赛克孜艾日克村产业项目-合作社建设项目</t>
  </si>
  <si>
    <t>2023.8-2023.11</t>
  </si>
  <si>
    <t>结合本村资源优势用于发展特色种植、养殖、土地流转、经营等农业产业发展；1、合作社自行种植土地340亩，每亩地种植为1500元，投入51万元；2、进行土地流转以合作社名义流转土地800亩，每亩500元，投入40万元；3、对30亩沼泽地发展为第三产业，投入资金20万元，收益用于壮大村集体经济收入。</t>
  </si>
  <si>
    <t>加马铁热克乡</t>
  </si>
  <si>
    <t>艾合买提·玉素因</t>
  </si>
  <si>
    <t>通过实施此项目有利于发展我村特色种养殖业，土地流转等，通过村集体经济合作社运营，从而壮大村集体经济，有利于我村长远发展。</t>
  </si>
  <si>
    <t>发展特殊产业，推动本村经济高质量发展，同时壮大村集体经济。</t>
  </si>
  <si>
    <t>AKT23-001-45</t>
  </si>
  <si>
    <t>阿克陶县塔尔乡阿克库木村村级股份经济合作社产业发展项目</t>
  </si>
  <si>
    <t>2023年9月-2023年12月</t>
  </si>
  <si>
    <t>塔尔乡阿克库木村</t>
  </si>
  <si>
    <t>聚焦提升基层治理“八力”建设，充分发挥党支部核心作用，探索新型农村集体经济发展模式，支持村级股份经济合作社发展种养殖业及服务业等产业：1.流转土地200亩发展种植业，投入资金20万元；2.盘活利用现有养殖场资源，发展牲畜养殖业，购买饲草料投入70万元；3.与供销社合作拓展农资集中采购销售和农产品收购销售以及废旧再生资源购销（废铁、废塑料瓶等），投入资金10万元。以此不断巩固扩大村级产业逐步发展，增加村集体经济收入，提高农民发展积极性，引导农民通过在村集体股份经济合作社“占股、参股、分红”，共享发展红利。申请扶持资金100万元。</t>
  </si>
  <si>
    <t>塔尔乡</t>
  </si>
  <si>
    <t>买吾甫沙•买尔旦沙</t>
  </si>
  <si>
    <t>以党建引领发展，采取“党支部+合作社+农民”探索集体经济发展模式，支持村级股份经济合作社发展新型农村集体经济，主要通过发展种植业、林果业、养殖业、服务业、建筑业，以此不断增加村集体经济收入，提高农民分红收益。通过实施该项目可吸纳本村10人长期务工就业，增加村集体经济收入12万元。</t>
  </si>
  <si>
    <t>一是通过村产业项目合作社牵头，整合全村优势资源和技术人才，发展产业，不断壮大村集体经济，增加脱贫人口帮扶分红收益，持续稳定收入，增加产业发展动力。二是有利于村集体经济长远发展，以此满足农民不断增长的物质需求。。</t>
  </si>
  <si>
    <t>AKT23-006-17</t>
  </si>
  <si>
    <t>克孜勒陶镇托云都克村育肥羊采购项目</t>
  </si>
  <si>
    <t>克孜勒陶镇托云都克村</t>
  </si>
  <si>
    <t>购买价值101万元的萨福克杜泊串（杂交肉串）羊1100只，4-5月岁龄，每只23公斤以上，健康无疾病，资产归村集体所有，合作社托管运营，收益用于壮大村集体经济。</t>
  </si>
  <si>
    <t>克孜勒陶镇</t>
  </si>
  <si>
    <t>孜拉力·伊萨克</t>
  </si>
  <si>
    <t>通过牲畜采购，发展畜禽养殖，提升畜牧产业质量的同时提高村集体收入。</t>
  </si>
  <si>
    <t>采取集中租赁养殖合作社（养殖大户、企业）方式进行，增加村集体收入</t>
  </si>
  <si>
    <t>AKT23-006-18</t>
  </si>
  <si>
    <t>克孜勒陶镇别勒迪尔村柯尔克孜羊采购项目</t>
  </si>
  <si>
    <t>克孜勒陶镇别勒迪尔村</t>
  </si>
  <si>
    <t>购买价值101万元的柯尔克孜母羊670只，2-3年岁龄，每只35公斤以上，健康无疾病，资产归村集体所有，合作社托管运营，收益用于壮大村集体经济。</t>
  </si>
  <si>
    <t>通过牲畜采购，发展畜禽养殖，改良品种质量，提升畜牧产业质量，在改良品种的同时提高村集体收入。</t>
  </si>
  <si>
    <t>采取集中托养养殖合作社（养殖大户、企业）方式进行，增加村集体收入。</t>
  </si>
  <si>
    <t>AKT23-016-1</t>
  </si>
  <si>
    <t>2023年阿克陶县皮拉勒乡托格其村扶持和发展壮大村级集体经济项目</t>
  </si>
  <si>
    <t>皮拉勒乡托格其村</t>
  </si>
  <si>
    <t>采购80头西门塔尔生产母牛、2-4岁、体重200-400公斤，每头牛采购价1.2625万元，总投资101万元，资产归村集体所有，合作社托管运营，收益用于壮大村集体经济。</t>
  </si>
  <si>
    <t>皮拉勒乡</t>
  </si>
  <si>
    <t>阿不都外力·买买提艾力</t>
  </si>
  <si>
    <t>AKT23-015-1</t>
  </si>
  <si>
    <t>阿克达拉牧场管理服务中心阔克图窝孜村壮大村集体经济（牦牛采购）项目</t>
  </si>
  <si>
    <t>阿克达拉牧场管理服务中心阔克图窝孜村</t>
  </si>
  <si>
    <t>计划投资101万元，采购牦牛123头，其中：公牦牛12头（4-6岁，体重220公斤以上），每头约1万元，大约投资12万元，母牦牛111头（3.5-5岁，体重180公斤以上），每头约8018元，大约投资89万元。资产归阔克图窝孜村所有，以租赁的方式租给有资质的企业、合作社或牧民，收益用于壮大村集体经济。</t>
  </si>
  <si>
    <t>阿克达拉牧场</t>
  </si>
  <si>
    <t>孙渊</t>
  </si>
  <si>
    <t>依托畜牧产业发展壮大的优势，计划采购帕米尔牦牛123头，托管到企业、合作社或牧民，可带动畜牧产业发展，增加村集体经济收入</t>
  </si>
  <si>
    <t>此项目实施后，可依托牧场企业优势，将采购的畜牧托管至企业，保证每年收益不低于8%，还可保持资产不流失，同时壮大辖区养殖业，增加村集体收入。</t>
  </si>
  <si>
    <t>AKT23-016-3</t>
  </si>
  <si>
    <t>塔尔乡阿克库木村生产母牛采购项目</t>
  </si>
  <si>
    <t>2023年8月-2024年6月</t>
  </si>
  <si>
    <t>计划由村办合作社自行采购采购2-4岁优质代种西门塔尔生产母牛200头，预计每头1.6万元，采取“龙头企业+村党支部+村股份经济合作社+专业合作社（农户）”模式，辐射带动养殖大户、农户养殖，逐步更换农户养殖品种，增加农民养殖收益。收益资金主要用于壮大村集体经济。该项目计划投资320万元。</t>
  </si>
  <si>
    <t>畜牧兽医局</t>
  </si>
  <si>
    <t>热米拉·木尔塔尔</t>
  </si>
  <si>
    <t>夏尔西白克·阿克木</t>
  </si>
  <si>
    <t>根据自治区党委农村工作会议暨推进乡村振兴高质量发展大会精神，为深入推进实施畜牧业振兴行动各项工作，按照州委大力实施“四个百万”工程，推动农牧业高质量发展的要求，着力发挥基层治理“八力”，突出实效，提升资源高效利用的整合力，依托阿克陶县牛产业发展壮大的优势，充分利用发挥索朗牧业养殖技术指导和实训支持，科学统筹，积极盘活闲置资产，采取“龙头企业+村党支部+村股份经济合作社+专业合作社（农户）”模式，发展壮大合作社的同时辐射带动农户养殖，促进农牧民就业。项目建成后，预计收益比例4%以上，收益资金用于巩固已脱贫户经济收入；可带动50户农民发展优良畜种养殖，逐步更换农户养殖黄牛品种，增加农民养殖西门塔尔母牛生产收益提高。进一步提升本村畜牧产业高质量发展速度，助力巩固拓展脱贫攻坚成果和乡村振兴的有效衔接。</t>
  </si>
  <si>
    <t>一是通过维修提升改造，充分盘活原有闲置多年的养殖场，申报项目资金，购买200头西门塔尔生产母牛，采取“龙头企业+村党支部+村股份经济合作社+专业合作社（农户）”模式，由业合作社及农户养殖，向村股份经济合作社（村集体）交纳投资总额的4%的固定收益，不断壮大村集体经济。二是将固定收益资金，按照《阿克陶县经营类资产收益管理实施细则（试行）》的文件要求进行分配使用，增加脱贫人口帮扶分红收益，持续稳定收入，增加产业发展动力。三是养殖户通过优良品种更换，在基本不增加养殖成本的基础上，凸显生产母牛品种价值，提升牛犊市场出售价格，增加养殖户收入。</t>
  </si>
  <si>
    <t>AKT23-016-2</t>
  </si>
  <si>
    <t>阿克陶县2023年牛采购项目（集中养殖）项目</t>
  </si>
  <si>
    <t>阿克陶县</t>
  </si>
  <si>
    <t>计划采购牛2500头，每头牛200公斤以上，1至4岁，每头1.2万元，计划投资3000万元。项目按照资产收益固定分红，收益用于帮扶收入不足一万元的监测户及帮扶户并用于壮大村集体经济。</t>
  </si>
  <si>
    <t>依托畜牧产业发展壮大的优势，计划采牛2500头，托管到有养殖优势的企业进行集中饲养，按资产收益固定分红，可增加村集体经济收入；预计可巩固拓展1500户产业发展增加经济收入；进一步提升畜牧产业质量，助力脱贫攻坚巩固拓展和乡村振兴的有效衔接。</t>
  </si>
  <si>
    <t>壮大发展畜牧产业，壮大村集体经济的同时，预计可巩固拓展1500户产业发展，进一步带动区域整体经济增长；项目收益资金按照再分配管理机制进行二次分配使用，确保受益户有产业，能发展；可开发公益性岗位，为困难群众提供就业岗位，增加经济收入；可对鳏寡孤独、残疾等低收入家庭进行帮扶救助。</t>
  </si>
  <si>
    <t>AKT23-008-1</t>
  </si>
  <si>
    <t>2023年阿克陶县托尔塔依农场蜂蜜养殖建设项目</t>
  </si>
  <si>
    <t>2023年3月-2023年6月</t>
  </si>
  <si>
    <t>托尔塔依农场管理服务中心</t>
  </si>
  <si>
    <t>1.建设550平方米彩钢厂房，建设500平方米百万级无尘车间（彩钢板、门、环氧地坪、风淋门、空气净化器、紫光消毒灯、净化岩棉板、通风管材、净化灯）。2.100-300L全自动蜂蜜加工生产线一套：内涵（1）融蜜槽（RMC-4型）1台、（2）输送泵（2T/时）1台、（3）蜂蜜浓缩一体机（50L）1台、（4）转子泵（25型）1台、（5）伺服活塞式灌装机（2头）1台、（6）伺服抓旋式旋盖机（定制）1套、（7）灯检（1台）、（8）铝箔封口机（飞行式）1台、（9）自动贴标机（圆瓶）1台、（10）自动喷码机（油墨式）1台、（11）输送带（8米）1套、（12）工作台（800*1500mm）1张、（13）空压机（5.5KW）1台、（14）输送泵（2T/时）1台、（15）自动包装机（240型）1台。3.蜜蜂100箱：（1）峰种：中华蜜蜂；（2）蜂箱材质为：木质，规格长41cm、宽51cm、高26cm。资产归农场所有，通过阿克陶县托尔塔依农牧业投资有限责任公司引领农场的养蜂专业户打造一系列蜂蜜品类走向市场，充分发挥国有企业引领合作社，带动农户的作用，力争实现产、供、销一体化的经营模式。</t>
  </si>
  <si>
    <t>托尔塔依农场</t>
  </si>
  <si>
    <t>刘开雄</t>
  </si>
  <si>
    <t>通过该项目实施，可以辐射带动周边峰农致富，提高蜂蜜总体科技含量，农民收入可以稳步大幅度提高，预计该项目年产营收入达20万元，辐射带动周边农户增收3-5户，增加就业岗位6个左右。</t>
  </si>
  <si>
    <t>通过该项目实施，搞生态养峰产业化建设符合发展生态农业产业化经营的方向。本项目不仅能带动蜂业的大发展，生产出绿色蜂系列产品，而且也能有效地保护生态环境，实现可持续发展。
该项目实施后初步计划利用农场现有的沙枣花以及槐花、枣花等花种，以沙枣蜜为主，通过阿克陶县托尔塔依农牧业投资有限责任公司引领农场的养蜂专业户打造一系列蜂蜜品类走向市场，充分发挥国有企业引领合作社，带动农户的作用，力争实现产、供、销一体化的经营模式。</t>
  </si>
  <si>
    <t>AKT23-010-14</t>
  </si>
  <si>
    <t>阿克陶县克孜勒陶镇丝路佳苑养殖示范基地（二期）建设项目</t>
  </si>
  <si>
    <t>2023年3月-2023年10月</t>
  </si>
  <si>
    <t>克孜勒陶镇丝路佳苑</t>
  </si>
  <si>
    <t>新建棚圈20座均为地上1层混凝土结构+镀锌铝镁钢合金屋面，每座建筑面积为500㎡；2.配套建设室外附属工程。主要包括室外场地硬化、给排水、供电、消防管网以及药浴池、青贮窖等工程。该项目建成后分配给农牧民，由农牧民自行租赁、自用或由乡政府成立联合合作社统一经营。</t>
  </si>
  <si>
    <t>以工代赈示范资金</t>
  </si>
  <si>
    <t>该项目建成后分配给农牧民，由农牧民自行租赁、自用或由乡政府成立联合合作社统一经营，做为易地扶贫搬迁后农牧民产业配套。</t>
  </si>
  <si>
    <t>该项目由农牧民自行租赁、自用或由乡政府成立联合合作社统一经营，可解决就地就近就业，带动受益户320户，每户每年增收大于5000元。</t>
  </si>
  <si>
    <t>AKT23-025-5</t>
  </si>
  <si>
    <t>阿克陶县奶业基地</t>
  </si>
  <si>
    <t>皮拉勒乡依也勒干村</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</si>
  <si>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</si>
  <si>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依托畜牧产业发展壮大的优势，计划建设奶业养殖基地，引进有实力的先进企业，由合作企业负责养殖和产奶，按投资总额的3%-6%比例进行资产收益固定分红，该受益资金将按照村集体收入再分配原则进行使用。</t>
  </si>
  <si>
    <t>完善畜牧产业发展保障基础，促进畜牧业长期稳定发展，并通过收益分配管理机制，提供就业岗位10个，月工资2000元左右，有效保障受益户脱贫后稳得住。</t>
  </si>
  <si>
    <t>新疆农牧业投资（集团）有限责任公司</t>
  </si>
  <si>
    <t>AKT23-025-6</t>
  </si>
  <si>
    <t>乳鸽产业示范基地建设（三期）项目</t>
  </si>
  <si>
    <t>玉麦镇加依铁热克村</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</si>
  <si>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2023年投资第二批资金2400万元，主要包括采购种鸽30万羽，投资1500万元，鸽笼设备900万元）。（2022投资2600万元，2023年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</si>
  <si>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通过发展壮大特色养殖产业，壮大村集体经济，可有效带动已脱贫户（含监测帮扶对象）经济收入。按照固定投入的4%缴纳租金，鸽子按生物性资产投入的8%分红。提供就业岗位120个，月工资2000元。</t>
  </si>
  <si>
    <t>通过发展壮大特色养殖产业，可有效带动已脱贫户（含监测帮扶对象）经济收入，带动3000人，就业120人。</t>
  </si>
  <si>
    <t>阿克陶恒裕鑫鸽业有限公司</t>
  </si>
  <si>
    <t>AKT23-0012-1</t>
  </si>
  <si>
    <t>阿克陶县2023年度特色林果提质增效项目</t>
  </si>
  <si>
    <t>改扩建</t>
  </si>
  <si>
    <t>2023年1月-2023年10月</t>
  </si>
  <si>
    <t>巴仁乡、加马铁力克乡、玉麦镇、皮拉勒乡、喀热开其克乡、阿克陶镇、塔尔乡</t>
  </si>
  <si>
    <t>计划对各乡镇种植的4.7万亩特色林果进行病虫害防治，包括购置药品、发放劳务费。2、计划对全县共计11450亩特色林果示范园进行施成品有机肥，包括购置成品有机肥及发放劳务费。3、计划对11450亩特色林果示范园进行修剪和清理。</t>
  </si>
  <si>
    <t>自然资源局</t>
  </si>
  <si>
    <t>吾不力卡斯木·吐地</t>
  </si>
  <si>
    <t>该项目的实施可提高林果业管理水平，使林果经济效益稳步提升，促进农户增收。</t>
  </si>
  <si>
    <t>AKT23-0012-3</t>
  </si>
  <si>
    <t>阿克陶县皮拉勒乡依也勒干村胡杨林林下经济示范项目</t>
  </si>
  <si>
    <t>2023年6月-2023年11月</t>
  </si>
  <si>
    <t>滴灌总面积1062.94亩，建设引水闸1座，引水渠28m，沉沙池1座，清水池1座，吸水池1座，泵房1座等相关附属配套设施。投资333.52万元。</t>
  </si>
  <si>
    <t>为有效推进依也勒干村乡村振兴工作，尤其是重点推进生态振兴、产业振兴，计划在依也勒干村1小队胡杨林周边实施土地改良项目。主要是通过种植果树恢复生态环境，抑制水土流失和戈壁沙漠化。</t>
  </si>
  <si>
    <t>此外林下套种植的形式提高经济收益，将出租的方式所得资金返还用于改善生态，循环利用的方式推进生态振兴和产业振兴。</t>
  </si>
  <si>
    <t>AKT23-015-9</t>
  </si>
  <si>
    <t>阿克陶县皮拉勒乡依也勒干村旅游产业道路硬化建设项目</t>
  </si>
  <si>
    <t>道路硬化4877.75m，其中4米宽719.6m、3米宽3137.2m、2米宽  327.75m、1米宽  693.2m，共13638.7㎡，220元/㎡，计340.05万元。</t>
  </si>
  <si>
    <t>文旅局</t>
  </si>
  <si>
    <t>冯永强</t>
  </si>
  <si>
    <t>阿依努尔·吐尔地</t>
  </si>
  <si>
    <t>依也勒干村于2021年自筹资金打造了旅游产业发展基地，并于2021年9月正式投入运营。该旅游基地自运营以来营业额不断攀升，发展势头良好。为进一步扩大经营规模，完善基础设施，满足游客的餐饮、娱乐、观光、摄影、体验等需求，做好做强旅游产业发展基地，结合林果基地、“水上乐园”旅游基地等推进旅游产业体系的形成。与此同时通过建设基础设施建设，保障旅游产业发展基地的水电以及绿化需求，通过消防设施保障生命和财产安全。</t>
  </si>
  <si>
    <t>进一步扩大经营规模，为确保消防安全，满足游客马车观光、单车观光、电动车观光等需求</t>
  </si>
  <si>
    <t>AKT23-006-16</t>
  </si>
  <si>
    <t>玉麦镇比力克其村门面房建设项目</t>
  </si>
  <si>
    <t>玉麦镇比力克其村</t>
  </si>
  <si>
    <t>比力克其村新建10间门面房，每间40平方米，共400平方米，计划投资101万元，资产归村集体所有，收益用于壮大村集体经济收入。</t>
  </si>
  <si>
    <t>玉麦镇</t>
  </si>
  <si>
    <t>阿不力克木·铁米尔</t>
  </si>
  <si>
    <t>项目建成后，对维护市场稳定，解决市场周边以路为市，占路为市的状况，提高乡村面貌。出租收益，资产归村集体所有，收益用于壮大村集体经济收入。预计可巩固提升3户已脱贫户（含监测户）产业发展增加经济收入；阻力脱贫攻坚巩固提升和乡村振兴有效衔接。</t>
  </si>
  <si>
    <t>响应自治区“十小工程”，促进已脱贫户（含监测户）自主创业，增加已脱贫户（含监测户）收入，所有权归村集体，租金用于壮大村集体经济，进一步带动区域整体经济增长；项目收益资金按照再分配管理机制进行二次分配使用，确保已脱贫户（含监测户）脱贫后稳得住，有产业，有发展；可开发公益性岗位，为困难群众提供就业岗位，增加经济收入；可对鳏寡孤独、残疾等低收入家庭进行帮扶救助。</t>
  </si>
  <si>
    <t>AKT23-017-1</t>
  </si>
  <si>
    <t>巴仁乡克孜勒吾斯塘村、克孜勒巴依拉克村、库木村饲草料棚建设项目</t>
  </si>
  <si>
    <t>巴仁乡克孜勒吾斯塘村、克孜勒巴依拉克村、库木村</t>
  </si>
  <si>
    <t>巴仁乡克孜勒吾斯塘村、克孜勒巴依拉克村、库木村饲草料棚建设项目，主要建设内容为：建设饲草料棚3座，预计3000平方米，钢架结构，并配套水、电、围墙、地面硬化等附属设施。建成后出租，租金用于壮大克孜勒吾斯塘村、克孜勒巴依拉克村、库木村村集体经济，且综合收益率不低于8%，总投资307万(其中库木村投资101万元、克孜勒吾斯塘村投资103万元、克孜勒巴依拉克村投资103万元)。资产归村集体所有，收益用于壮大村集体经济。</t>
  </si>
  <si>
    <t>巴仁乡</t>
  </si>
  <si>
    <t>买买提江·吐拉甫</t>
  </si>
  <si>
    <t>项目建成后，可降低群众饲草料成本，有利于发展养殖业高效化，集约化，同时项目出租收益，收益资金全部用于壮大村集体经济。</t>
  </si>
  <si>
    <t>建设饲草料棚一座，用于出租，通过出租收益方式壮大村集体经济，同时节约本乡养殖户节约生产养殖成本。</t>
  </si>
  <si>
    <t>AKT23-002-2</t>
  </si>
  <si>
    <t>阿克陶县现代农业产业园设施农业园区建设项目</t>
  </si>
  <si>
    <t>现代农业产业园区</t>
  </si>
  <si>
    <t>本项目拟建设克州阿克陶县现代农业产业园农业园区，项目估算总投资为31500万元，规划总用地2112796平方米，总建筑面积696874.61平方米,其中建筑物面积684874.61平方米、构筑物面积12000.0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t>
  </si>
  <si>
    <t>有利于调整产业结构，推动当地经济发展，加快项目区农民致富的步伐，带动相关产业的发展，增加政府的税收，拓宽就业渠道。可有效提高土地产出率、资源利用率和劳动生产率，提高农业素质、效益和竞争力，通过把先进技术、设施、优良品种和产业开发结合起来，发挥试验、示范、推广、辐射作用，应用高科技成果，完善牧草、菌菇生产的各类基础设施，实行技术创新，推行标准化管理技术，通过示范的方式，把先进农业科技成果，先进农业生产方式和现代经营管理模式，客观、实际的展现出来。同时对产品进行储藏、加工，形成规模化、集约化生产，统一销售，用高产、优质、高效的实际效果，示范带动阿克陶县现代农业的跨越式发展。</t>
  </si>
  <si>
    <t>项目建成后，出租给新疆昆门生物技术有限公司有偿使用，其中设施农业大棚按照第一年租赁费 1.6 万元/个，第二年按照 2 万元/个，第三年起按照 2.4 万元/个。其他项目投资形成的资产，按照投资额度的 3%收取租赁费，第三年后每年可获取租赁收益 964.9 万元。根据项目运营测算吸纳农户 350 人，其中受益脱贫户 100 人，人均工资福利2000 元/月，收入可稳定带动农民群众致富增收。对有效增加农民群众经济收入，提升农民群众生产生活水平，进一步体现自身价值具有重大意义。项目可以带动周边农户从事牧草、蕈菌种植等，形成规模效应，从而带动大量的农户收入的增加。项目的建设符合国家有关产业政策，有利于调整产业结构，动当地经济发展，加快项目区农民致富的步伐，带动相关产业的发展，增加政府的税收，拓宽就业渠道。</t>
  </si>
  <si>
    <t>山东宝来利来生物工程股份有限公司</t>
  </si>
  <si>
    <t>AKT23-023-2</t>
  </si>
  <si>
    <t>阿克陶县冷链物流基础设施建设项目</t>
  </si>
  <si>
    <t>阿克陶镇英其开艾日克村</t>
  </si>
  <si>
    <t>本项目共投资25000万元，分两期实施，一期总建筑面积29228.6平方米，建设内容包括：（1）新建1层钢结构气调保鲜库8栋，单栋气调保鲜库建筑面积2186.12平方米，总建筑面积17488.96平方米，单栋气调保鲜库仓储量2000吨，总仓储量1.6万吨。（2）新建地上1层钢结构冷库4栋，单冻冷库建筑面积2186.12平方米，总建筑面积8744.48平方米，单冻冷库仓储量2000吨，总仓储量0.8万吨。（3）新建地上1层钢结构分拣中心2栋，单栋分拣中心建筑面积1497.58平方米，总建筑面积2995.16平方米。（4）配套建设室外附属设施。二期建设工程建设总建筑面积26233.44平方米，其中新建保鲜库8栋，低温速冻库4栋及配套附属设施，具体如下：（1）新建地上1层钢结构保鲜库8栋，单栋保鲜库建筑面积2186.12平方米，总建筑面积17488.96平方米，单栋保鲜库仓储量2000吨，总仓储量1.6万吨。（2）新建地上1层钢结构冷库4栋，单栋冷库建筑面积2186.12平方米，总建筑面积8744.48平方米，单栋冷库仓储量2000吨，总仓储量0.8万吨。（3）配套建设室外附属设施。（2023年乡村振兴资金配套4000万元）</t>
  </si>
  <si>
    <t>通过完善物流中心基础设施配套，优化物流中心结构布局，提升农副产品储存能力，可减少果蔬因无保鲜设施腐烂变质造成的损失，错开收获与销售期，延长了供应期。</t>
  </si>
  <si>
    <t>项目的建设可达到均衡上市，为市场开拓提供基础，提高产品附加值，有利于经济效益的提高。社会效益显著。项目建成后，经营期每年实现年利润总额为 1687.92 万元，项目具有较强的赢利能力，经济效益明显。同时促进阿克陶县种植业、果蔬园艺业、畜牧养殖业“三足鼎立”农业发展格局的形成</t>
  </si>
  <si>
    <t>国投公司</t>
  </si>
  <si>
    <t>AKT23-002-1</t>
  </si>
  <si>
    <t>克州阿克陶县现代农业产业园畜牧园区基础设施建设项目</t>
  </si>
  <si>
    <t>肉牛养殖1.25万头，建设高标准牛舍9万平方米，并配套现代养殖设备，建设干草（粗料）库、饲（精）料库、饲料配制间、配种室、兽医室、消毒间、地泵房、青储池、发酵池、污水处理站以及园区内道路水电管网基础设施等。预计总投资34500万元。政府投资22500万元（2023年投资16500万元，2024年投资6000万元），企业投资12000万元。</t>
  </si>
  <si>
    <t xml:space="preserve">该项目投资22500万元建设高标准牛舍产业园，并配套现代养殖设备；生物饲料加工厂，畜牧园区道路、供水、排水、供电等附属配套工程9万平方米，由新疆昆门生物技术有限公司经营按照固定投资的3%缴纳租金（项目综合收益达12%）将带动阿克陶县肉牛规模化生产，为周边农民提供就业岗位250人，月工资2500元， 增加农民收入，同时通过示范辐射，带动农户500人。
</t>
  </si>
  <si>
    <t>一、项目的实施将直接带动肉牛养殖基地的建设，12500头需50000亩饲草料，间接带动饲草基地建设，对阿克陶县肉牛养殖起到示范引领作用，形成品牌效益后可进一步带动周边地区肉牛产业发展
二、通过本项目建设，可直接带动肉牛养殖基地的建设，间接带动50000亩饲草基地建设，有效带动阿克陶县农业结构调整，对阿克陶县肉牛养殖起到示范引领作用，促进阿克陶县形成标准化的高产肉牛养殖基地，形成品牌效益后可进一步带动周边地区的肉牛产业大发展。
三、提高粪污资源化利用，实现种养结合。</t>
  </si>
  <si>
    <t>AKT23-030-2</t>
  </si>
  <si>
    <t>阿克陶县物资回收再利用项目</t>
  </si>
  <si>
    <t>玉麦镇阿勒吞其村</t>
  </si>
  <si>
    <t>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㎡。2.建设回收服务站8 栋，总建筑面积7674.24 ㎡。3.建设污水处理站 1 座，建筑面积 225.04 ㎡。4.附属配套设施。（2022年投资5000万元，2023年投资5000万元）</t>
  </si>
  <si>
    <t>供销社</t>
  </si>
  <si>
    <t>郭好成</t>
  </si>
  <si>
    <t>目标1：该项目完成滴管回收车间一栋，地膜、棚膜回收车间一栋，再生资源回收分拣中心厂房2栋，回收服务站8座，另外包括污水处理站一栋，消防水池一栋，建业务用房一栋以及配套建设附属设备工程。
目标2：项目建成后可以提高农村环境保护公共服务水平，推动农村环境综合整治。同时改变再生资源回收长期面临的小、乱、污的局面，提高再生资源利用率，保护环境，实现经济与社会可持续发展。</t>
  </si>
  <si>
    <t>本项目的建设加快了阿克陶县再生资源回收网络体系和再生资源高效利用、循环利用、无害利用的建设，有利于实现节能降耗减排目标，有利于推动再生资源产业发展方式转变和创新，对促进阿克陶县经济又好又快发展具有重要意义。同时，再生资源产业作为劳动密集型产业，项目实施后可吸纳大量人员就业。</t>
  </si>
  <si>
    <t>新疆东扬新材料科技有限公司</t>
  </si>
  <si>
    <t>AKT23-036-1</t>
  </si>
  <si>
    <t>小额信贷</t>
  </si>
  <si>
    <t>2023年1月-2023年12月</t>
  </si>
  <si>
    <t>2023年脱贫人口小额信贷款贴息，涉及12个乡镇，涉及6129户，预计贷款金额18387万元，计划投资890万元</t>
  </si>
  <si>
    <t>财政局</t>
  </si>
  <si>
    <t>张秀芳</t>
  </si>
  <si>
    <t>李世锋</t>
  </si>
  <si>
    <t>小额信贷主要用于补贴发展畜牧养殖、种植业等，激发已脱贫户（含检测帮扶对象家庭）生产发展、巩固提升的内生动力，促进已脱贫户（含检测帮扶对象家庭）增收，提高已脱贫户（含检测帮扶对象家庭）自我发展能力。</t>
  </si>
  <si>
    <t>通过金融扶贫的方式，激发内生动力，支持有自主发展能力的已脱贫户（含检测帮扶对象家庭）发展产业，自主致富</t>
  </si>
  <si>
    <t>AKT23-041-1</t>
  </si>
  <si>
    <t>阿克陶县农村公路路管员、护路员养护项目</t>
  </si>
  <si>
    <t>1、巴仁乡聘用220名易返贫脱贫监测户和易致贫边缘户，2022年计划投资264万；
2、皮拉勒乡聘用300名易返贫脱贫监测户和易致贫边缘户，2022年计划投资360万；
3、玉麦镇聘用200名易返贫脱贫监测户和易致贫边缘户，2022年计划投资240万；
4、阿克陶镇聘用91名易返贫脱贫监测户和易致贫边缘户，2022年计划投资109.2万；
5、奥依塔克镇聘用30名易返贫脱贫监测户和易致贫边缘户，2022年计划投资36万；
6、布伦口乡聘用15名易返贫脱贫监测户和易致贫边缘户，2022年计划投资18万；
7、加马铁热克乡聘用20名易返贫脱贫监测户和易致贫边缘户，2022年计划投资24万；
8、喀热开其克乡聘用10名易返贫脱贫监测户和易致贫边缘户2022年计划投资12万；
9、木吉乡聘用10名易返贫脱贫监测户和易致贫边缘户，2022年计划投资12万；
10、恰尔隆镇聘用50名易返贫脱贫监测户和易致贫边缘户，2022年计划投资60万；
11、塔尔乡聘用10名易返贫脱贫监测户和易致贫边缘户，2022年计划投资12万；
12、克孜勒陶镇聘用44名易返贫脱贫监测户和易致贫边缘户,2022年计划投入52.8万元。</t>
  </si>
  <si>
    <t>交通运输局</t>
  </si>
  <si>
    <t>唐喜禄</t>
  </si>
  <si>
    <t>1、巴仁乡农村道路日常养护管理224公里，
2、皮拉勒乡农村道路日常养护管理309公里，
3、玉麦乡农村道路日常养护管理171公里，
4、阿克陶镇农村道路日常养护管理265公里，
5、奥依塔克镇农村道路日常养护管理110公里，
6、布伦口乡农村道路日常养护管理92公里，
7、加马铁热克乡农村道路日常养护管理140公里，
8、喀热开其克乡农村道路日常养护管理89公里，
9、木吉乡农村道路日常养护管理64公里，
10、恰尔隆乡农村道路日常养护管理183公里，
11、塔尔乡农村道路日常养护管理191公里，
12、克孜勒陶乡农村道路日常养护管理305公里。加强我县农村公路的日常养护工作，有效提升道路安全水平，提升道路使用寿命，改善通行服务水平群众满意度。</t>
  </si>
  <si>
    <t>对全县1000名易返贫脱贫监测户和易致贫边缘户每月发放养护工资1000元/人，带动收入的同时进一步做好全县农村公路的养护工作。</t>
  </si>
  <si>
    <t>AKT23-038-1</t>
  </si>
  <si>
    <t>巴仁乡（产业园区）道路建设</t>
  </si>
  <si>
    <t>2023年3月-2023年8月</t>
  </si>
  <si>
    <t>巴仁乡阔洪其村</t>
  </si>
  <si>
    <t>新建三级公路10.26公里，路基路面宽度8.5m/8.0m,设计时速40km/h,含路基、路面、桥涵及其他附属设施。</t>
  </si>
  <si>
    <t>完成10.26公里道路建设任务，完善交通基础设施建设，改善沿线居民的交通出行状况，为做好新时代“三农”工作提供坚强交通运输保障。</t>
  </si>
  <si>
    <t>充分调动好、发挥好、保护好农民群众的积极性，广泛发动群众参与务工，增加农民群众阶段性的务工收入，为农民群众出行和产业发展提供便利条件。</t>
  </si>
  <si>
    <t>AKT23-038-4</t>
  </si>
  <si>
    <t>加马铁热克乡赛克孜艾日克村、巴格拉村、乌卡买里村、喀什博依村、阔拉霍依拉村村级道路建设项目</t>
  </si>
  <si>
    <t>加马铁热克乡赛克孜艾日克村、巴格拉村、乌卡买里村、喀什博依村、阔拉霍依拉村</t>
  </si>
  <si>
    <t>新建硬化道路（沥青/混凝土路面）13.098公里,路基宽度4-6.5m,路面宽度3.5-6m,设计速度20km/h，含路基、路面、桥涵及其他附属设施。</t>
  </si>
  <si>
    <t>完成10公里道路建设任务，完善交通基础设施建设，改善沿线居民的交通出行状况，为做好新时代“三农”工作提供坚强交通运输保障。</t>
  </si>
  <si>
    <t>AKT23-038-8</t>
  </si>
  <si>
    <t>托尔塔依农场村级道路建设项目</t>
  </si>
  <si>
    <t>新建硬化道路（沥青/混凝土路面）10公里,路基宽度4-6.5m,路面宽度3.5-6m,设计速度20km/h，含路基、路面、桥涵及其他附属设施。</t>
  </si>
  <si>
    <t>AKT23-039-1</t>
  </si>
  <si>
    <t>阿克陶县阿克达拉牧场阔克图窝孜村、阿克达拉村饮水安全水源工程提升改造及配套设施项目</t>
  </si>
  <si>
    <t>改建</t>
  </si>
  <si>
    <t>阿克达拉牧场阿克达拉村、阔克图窝孜村</t>
  </si>
  <si>
    <t>1.阔克图窝孜村农村饮水安全水源工程提升改造工程输水管道4.57公里（100级PE管DN90mm、1.6Mpa），新建渗水管集水区+截渗墙1处、检查排水及进排气阀井6座、50m³集水池1座、150m³高位蓄水池1座、管道穿康阔勒河河道1处（1+430处、75m）、管道穿通村柏油路1处（8m）、水源地保护3处、里程碑5座，里程桩44座及配套防洪设施。管线布置在康阔勒河右侧阔克图窝孜村同村柏油路内侧，管道埋设深度2.5m。2.阿克达拉村农村饮水安全水源工程提升改造工程输水管道4.87㎞，（100级PE管DN110mm、1.6Mpa），检查排水及进排气阀井7座、150m³高位蓄水池1座、管道穿琼铁热克沟河道1处（110m）、水源地保护3处，里程碑5座、里程桩49座及配套防洪设施。管线布置在康阔勒河支流琼铁热克沟左侧阿克达拉村农村机耕道内侧，管道埋设深度2.5m。</t>
  </si>
  <si>
    <t>水利局</t>
  </si>
  <si>
    <t>麦麦提朱马·阿依提库力</t>
  </si>
  <si>
    <t>解决农牧民的饮水水质安全问题，改善生活条件，保障饮水安全，增加收入。</t>
  </si>
  <si>
    <t>帮助地方发展，减少已脱贫户（含监测帮扶对象）家庭人口的负担。</t>
  </si>
  <si>
    <t>AKT23-039-2</t>
  </si>
  <si>
    <t>阿克陶县克孜勒陶镇供水管网水毁修复工程</t>
  </si>
  <si>
    <t>克孜勒陶镇乌尓都隆窝孜村、喀尔乌勒村</t>
  </si>
  <si>
    <t>1.克孜勒陶镇供水主管网克孜勒陶镇供水主管网项目改建输水主干管10.96㎞（100级PE管DN160mm，1.6Mpa），改建18m³集水池1座，改建18m³减压池6座、改建减压池前闸阀井6座、检查排水及进排气阀井池6座、改建减压池前闸阀井6座、检查排水及进排气阀井10座、管道穿6m柏油路1处、管道穿山前冲洪沟13处（474m）、镇墩110座，水源地保护2处、备用水源机井1眼、里程碑11座、里程桩110座及配套防洪设施，管线布置在依格孜牙河支流左侧艾杰克村通村柏油路内侧。2.乌尔都隆窝孜村三小队供水管网项目改建输水管道1.1㎞（100级，DN90mm、1.6Mpa），检查排水及进排气阀井2座、管道穿依格孜牙河河道1处（260m）、水源地保护1处、里程碑1座、里程桩11座及配套防洪设施。</t>
  </si>
  <si>
    <t>帮助地方发展，减少已脱贫户家庭人口的负担。</t>
  </si>
  <si>
    <t>AKT23-039-3</t>
  </si>
  <si>
    <t>阿克陶县2023年布伦口乡盖孜村农村饮水安全水源工程提升改造工程</t>
  </si>
  <si>
    <t>布伦口乡盖孜村</t>
  </si>
  <si>
    <t>盖孜村农村饮水安全水源工程提升改造工程输水管道16.93㎞（100级PE管DN160mm、16Mpa），前端新建18m³集泉池1座、0+030处新建150m³高位蓄水池1座、沿线新建18m³减压池12座、新建减压池前闸阀井12座、检查排水及进排气阀井12座、水源地保护15处、里程碑17座、里程桩170座及配套防洪设施，管线布置在穷塔什沟牧道内侧，管道埋设深度2.5m。</t>
  </si>
  <si>
    <t>解决农牧民的饮水安全问题，改善生活条件，保障饮水安全，增加收入。</t>
  </si>
  <si>
    <t>AKT23-001-38</t>
  </si>
  <si>
    <t>阿克陶县恰尔隆镇麻扎窝孜村大棚区域提升改造建设项目（示范村）</t>
  </si>
  <si>
    <t>2023年3月-2023年9月</t>
  </si>
  <si>
    <t>恰尔隆镇麻扎窝孜村</t>
  </si>
  <si>
    <t>一是修缮大棚。将大棚的耳房、外墙进行粉刷，耳房房顶全部换成彩钢房房顶，后墙的木块围栏全部进行更换，更换为保温彩钢板材质，；二是采购棉被。将398座大棚的棉被全部更换，每座25条棉被（长11米，宽度3米，重量每平方米不少于2.5公斤，共5层，上下两层用无纺布，内填充棉芯含三层防水膜，顶部固定棉被用扣眼6个，棉被用21道线衍缝合成，顶底部2头都用2道线衍缝，两边用5公分粘扣连接），预计投入600万元；三是购置大棚门。大棚的398座大棚的门门统一购置更换。四是人居环境整治打造采摘示范街，</t>
  </si>
  <si>
    <t>恰尔隆镇</t>
  </si>
  <si>
    <t>阿斯亚·吐尔逊</t>
  </si>
  <si>
    <t>完善大棚产业发展保障基础设施，打造采摘示范街，种植特色蔬菜来增加种植户经济收入。</t>
  </si>
  <si>
    <t>AKT23-0011-2</t>
  </si>
  <si>
    <t>阿克陶县恰尔隆镇麻扎窝孜村养殖区域提升改造建设项目（示范村）</t>
  </si>
  <si>
    <t>一是在昆仑佳苑集中畜牧养殖区建设一座200立方的堆粪场，堆粪场采用半地下式，地面0.5米，地下1.5米，设有进出粪口，要求两个单元，一个单元100立方，可做到交替使用，有水泥钢筋底，厚度不少于15CM,四周砖墙（三七墙）或（钢筋混凝土厚度不少于20CM),并进行防水处理，底部留有渗沥液排出口，设置一个防渗坑20立方米，存放渗沥液，堆粪场上覆防雨盖，将畜牧粪便处理为化肥，可以循环利用，计划投入资金200万元。二是对养殖区内地面进行平整，铺设石子路。</t>
  </si>
  <si>
    <t>项目建成后进一步完善畜牧产业发展保障基础设施，可对集中畜牧养殖区86头大畜、1200头小畜的粪便进行集中处理，，防止对周边环境污染和滋生病菌。作为固定资产纳入村民股份合作社进行运营，可带动2-3人就业，带动群众增加收入，同时为周边设施农业大棚种植提供底肥。</t>
  </si>
  <si>
    <t>项目建成后，可解决昆仑佳苑集中畜牧养殖区170户群众家中牲畜粪便处理问题，有效防止环境污染和疾病滋生。作为固定资产纳入村民股份合作社进行运营，可带动2-3人就业，带动群众增加收入，同时为周边设施农业大棚种植提供底肥。</t>
  </si>
  <si>
    <t>AKT23-0012-2</t>
  </si>
  <si>
    <t>杏子产业基地配套附属工程建设项目</t>
  </si>
  <si>
    <t>2023年5月-2023年10月</t>
  </si>
  <si>
    <t>巴仁乡吐尓村、库木村；玉麦镇恰格尔村</t>
  </si>
  <si>
    <t>一、计划为巴仁乡吐尓村和库木村共计4700亩特色林果基地安装铁丝网围栏15公里，计划投资180万元。
二、在玉麦镇恰格尔村实施杏子产业配套设施，本工程总投资估算530万元（其中：政府投资478.82万元，企业投资51.18万元）
政府投资主要为：1.开挖永久水井3口，每口机井单价为58.3万元，合计投资为174.9万元。
2.建设围栏10040m，每米单价为136元，合计投资为136.5万元（其中500亩示范基地围栏2992m、1500亩基地围栏7048m）。
3.安装250KVA变压器3台，每台单价为9.9万元，小计投资为29.7万元；变压器线路3.2KM，每公里单价为22.6万元，小计投资为72.32万元；变压器及线路合计投资为102.02万元。
4.修建管理房160㎡，新建临时工程道路3.1公里，每公里单价为5.7万元，合计投资为65.4万元。</t>
  </si>
  <si>
    <t>巴仁乡、供销社</t>
  </si>
  <si>
    <t>买买提江·吐拉甫、郭好成</t>
  </si>
  <si>
    <t>对林果增施有机肥、补植补造、嫁接、病虫害防治等，提升林果产量和品质，促进农民增收。
建成规范化、标准化的巴仁杏种植试验基地 2000 亩，苗木成活率可达 90%，商品率可达 90%。第四年达产，产量为675kg/亩，盛产期每年 可向市场提供优质巴仁杏 1350t。促进阿克陶县农业产业结构调整、林 果产业发展和农民增收。并探索出在中度盐碱荒漠地块不换土，化学方 式改良土壤，并通过节水灌溉，试验出最节水的种植方法，及困扰巴仁杏质量产量的病虫害治理的有效防治方法。 通过巴仁杏产业发展，辐射带动周边农户 1000 余户种植，极大提高农民种植的积极性，把当地优势的资源就地转化为高附加值的市场畅销商品。后续通过开发杏果产品加工业，进一步带动并延伸阿克陶县其它乡镇及其周边地区巴仁杏产业发展链条，不断提高巴仁杏产业发展的附加值，促进阿克陶县及其周边特色林果产业可持续发展，具有很高的社会效益。</t>
  </si>
  <si>
    <t>通过项目实施提高林果技术管理水平，提升林果品质，提升林果品质，提高林果产量，增加农户收入，可有效带动146户已脱贫户（含监测帮扶家庭）增收致富。
本项目以杏产业为纽带，进一步完善“龙头企业（县供销社）+ 村集体+合作社+基地+农户”等多种形式的利益联结机制，形成长期稳定的购销 关系、股份合作关系、雇佣关系、帮扶关系等，充分保护农民利益，让从 事第一产业的农民分享产业链增值、价值链提升带来的更多收益，实现经营主体和农民的互利共赢。通过巴仁杏产业发展，辐射带动周边农户 1000 余户种植，极大提高农民种植的积极性，把当地优势的资源就地转化为高附加值的市场畅销商品,带动农户户均增收 5000元左右。巴仁杏产业的发展为当地农民在公司或基地就业提供了条件，转变了就业方式，通过农民进基地、进园区、进厂就业，各种就业渠道相结合，增加农民的工资性收入。巴仁杏种植示范园创建，将丰富阿克陶县乡村旅游业的发展，将现代元素、农业文化和地方文化融入产业中，延伸产业链条，提升林果产业价值和生命力，并且有效满足城乡居民休闲消费需要。</t>
  </si>
  <si>
    <t>AKT23-023-3</t>
  </si>
  <si>
    <t>阿克陶县恰尔隆镇基础设施配套建设项目</t>
  </si>
  <si>
    <t>主要为冷链物流园区建设五通一平、消防管线、消防水池、道路硬化等其他基础设施。新建消防水池 1 栋，总建筑面积 335.81 ㎡，有效储水容积为 700m³，地上 1 层、地下 1 层框架结构；建设室外道路硬化、路缘石、给水管线、排水管线、消防管线、供电管线等附属设施。（2022年投资5600万元，2023年投资3400万元）2023年投入资金主要建设内容：室外给排水管沟、室外电缆沟、道路硬化，电缆线，排水管，值班室-门卫室主体及装修，泵房-发电机房主体及装修。项目前期费用52万元。</t>
  </si>
  <si>
    <t>项目的建设能最大限度地发挥园区基础设施的整体效益，实现公共设施资源共享。不仅能够改善基础服务设施，园区未来的发展有利于促进区域经济的增长。项目的建设和实施，对提高阿克陶县综合生产能力，促进产业结 构调整、全面发展及加强生态建设都具有重要意义。</t>
  </si>
  <si>
    <t>通过建设完善基础设施配套，可吸引企业入驻，促进本县产业发展，吸纳人员就业增收，入驻企业根据政府投资金额按一定比例缴纳租金，同时为当地提供就业岗位，辐射带动农民发展水稻、蔬菜、中草药、水晶瓜等产业。对全县经济发展有较大促进作用。</t>
  </si>
  <si>
    <t>AKT23-040-1</t>
  </si>
  <si>
    <t>阿克陶县阿克陶镇奥达艾日克村示范村打造项目</t>
  </si>
  <si>
    <t>阿克陶镇奥达艾日克村</t>
  </si>
  <si>
    <t>阿克陶镇奥达艾日克村道路提升改造8公里，新建硬化道路4公里，修筑护坡3公里等其他公共服务设施，新建村民休息点10处；地面硬化、砂砾路面、屋前屋后提升改造，等相关附属设施；新建排水管网18公里，其中主排水管网10公里，入户排水管网8公里。计划投资3000万元。</t>
  </si>
  <si>
    <t>阿克陶镇</t>
  </si>
  <si>
    <t>艾力亚尔江·艾克拜尔</t>
  </si>
  <si>
    <t>乡村振兴局</t>
  </si>
  <si>
    <t>赵凤楠</t>
  </si>
  <si>
    <t>支持农村厕所革命整村推进财政奖补资金407万元；江西援疆资金1000万元</t>
  </si>
  <si>
    <t>项目建成投入使用后，服务覆盖范围为阿克陶镇奥达艾日克村，带动了项目区环境的提升，在促进人与自然的和谐发展上，在经济与环境的和谐发展上，都有客观的社会效益。通过道路基础设施建设，排水管网铺设改善了村卫生环境，惠及群众的正常工作和生活，村民基本生活得到很大的改善，并呈现出社会和谐安定，民风文明健康的良好局面。通过实施该项目吸纳本县务工人数预计40人，预计发放劳务报酬78万元。</t>
  </si>
  <si>
    <t>项目的实施是建设社会主义新农村、改善村民生产生活条件、提升农村整体形象的需要，具体重大的作用和意义。实施该项目将促进阿克陶县经济发展，增加农民收入，可改善农民生活方式，提高农民素质，真正体现精神文明和物质文明的双赢。项目的实施可改善项目所在村的人居环境，通过实施道路提升改造、排水管网等，加大基础设施建设，能够提升农村整体村级面貌。</t>
  </si>
  <si>
    <t>AKT23-040-3</t>
  </si>
  <si>
    <t>阿克陶县加马铁热克乡乌卡买里村乡村振兴示范村打造项目</t>
  </si>
  <si>
    <t>加马铁热克乡乌卡买里村</t>
  </si>
  <si>
    <t>对乌卡买里村农户房前屋后、道路进行提升改造9.8km、地面硬化20000㎡（路面拓宽及入户道路硬化）、土地复垦300亩、机耕道修建5km，新建污水管网15km及配套附属设施，新建U形水渠1km及配套附属设施建设。</t>
  </si>
  <si>
    <t>江西援疆资金</t>
  </si>
  <si>
    <t>改善人居环境，提升幸福指数，加强镇基础设施系统建设，可进一步改善阿克陶我镇的居住环境。</t>
  </si>
  <si>
    <t>AKT23-040-11</t>
  </si>
  <si>
    <t>阿克陶县恰尔隆镇麻扎窝孜村昆仑佳苑提升改造建设项目（示范村）</t>
  </si>
  <si>
    <t>一是对昆仑佳苑绿化区灌溉系统进行提升，对绿化区进行补种；二是新建5处垃圾褚存房；三是对社区院内公共基础设施进行维修完善。四是建设垃圾中转站。将大棚区和羊圈区域各建设占地100平方米的垃圾中转站，处理好大棚和羊圈区域的垃圾。</t>
  </si>
  <si>
    <t>通过项目实施，建设美丽乡村，改善和美化昆仑佳苑社区环境，提升村容村貌，提高村级文化和卫生水平，增加农户幸福指数。</t>
  </si>
  <si>
    <t>AKT23-040-5</t>
  </si>
  <si>
    <t>塔尔乡牧区巴格艾格孜村环境整治项目（以工代赈）</t>
  </si>
  <si>
    <t>塔尔乡巴格艾格孜村</t>
  </si>
  <si>
    <t>五号桥景区人居环境整体整治，对五号桥内6公里水渠改造成景观水渠，并在三处修建供游客休息，观赏、玩水的鹅卵石阶梯；二是补修5公里仿古围墙；三是对五号桥内19户人家房前屋后进行三区分离整治，修建院墙步道；四是对五号桥居民区改造成鹅卵石旅游步道。</t>
  </si>
  <si>
    <t>发改委</t>
  </si>
  <si>
    <t>马兆夏</t>
  </si>
  <si>
    <t>改善巴格艾格孜村人居环境，使其切实符合全国重点旅游乡村相关条件，吸引游客前来观赏打造塔吉克族古村落。劳务报酬发放78万元。预计吸纳务工群众39人。</t>
  </si>
  <si>
    <t>77户269人进一步提升巴格艾格村居住环境，促进当地旅游发展。
劳务报酬发放78万元。预计吸纳务工群众39人。</t>
  </si>
  <si>
    <t>AKT23-040-6</t>
  </si>
  <si>
    <t>奥依塔克镇奥依塔克村环境卫生综合整治项目（以工代赈）</t>
  </si>
  <si>
    <t>奥依塔克镇奥依塔克村</t>
  </si>
  <si>
    <t>在奥依塔克镇奥依塔克村克州冰川公园景区沿线沿线实施环境整治工程，对景区沿线路面平整，沟渠修复，林带修整，配套围栏、人行道等设施没计划投资390万元。</t>
  </si>
  <si>
    <t>奥依塔克镇</t>
  </si>
  <si>
    <t>铱斯马铱江·祖农</t>
  </si>
  <si>
    <t>吸纳本地农牧民参与工程建设增收，促进农村生活环境改善，提升生态效益。预计吸纳务工人员80人，发放劳务报酬78万元。</t>
  </si>
  <si>
    <t>吸纳农牧民务工，用于发放本地农牧民参与工程建设工资，提升生态效益</t>
  </si>
  <si>
    <t>AKT23-040-7</t>
  </si>
  <si>
    <t>阿克陶县巴仁乡阔洪其村、吐尔村、库木村人居环境整治项目（以工代赈）</t>
  </si>
  <si>
    <t>巴仁乡阔洪其村、吐尔村、库木村</t>
  </si>
  <si>
    <t>根据美丽乡村建设要求，对巴仁乡阔洪其村、吐尔村、库木村8公里主干道沿路进行整治，主要建设内容：建设人行道和入户农桥，安装路沿石，修复和拓宽路面等工程</t>
  </si>
  <si>
    <t>改善村容村貌及卫生，有效提高建档立卡户生活质量；改善人居环境，提升居民生活幸福指数,建设美丽乡村。有效推动巩固拓展脱贫攻坚同乡村振兴有效衔接工作该项目实施预计带动脱贫群众80人就业，发放劳务报酬78万。。</t>
  </si>
  <si>
    <t>改善农村公共生活环境卫生，改善村容村貌，有效提农户生活质量；改善人居环境，提升群众生活幸福指数。</t>
  </si>
  <si>
    <t>AKT23-040-8</t>
  </si>
  <si>
    <t>阿克陶县墩巴格村、也勒干村、古勒巴格村主干道环境整治项目（以工代赈）</t>
  </si>
  <si>
    <t>巴仁乡墩巴格村、也勒干村、古勒巴格村</t>
  </si>
  <si>
    <t>根据美丽乡村建设要求，对巴仁乡墩巴格村、也勒干村、古勒巴格村8公里主干道沿路进行整治，主要建设内容：建设人行道和入户农桥，安装路沿石，修复和拓宽路面等工程。</t>
  </si>
  <si>
    <t>改善村容村貌及卫生，有效提高建档立卡户生活质量；改善人居环境，提升居民生活幸福指数,建设美丽乡村。有效推动巩固拓展脱贫攻坚同乡村振兴有效衔接工作,该项目实施预计带动脱贫群众80人就业，发放劳务报酬78万。</t>
  </si>
  <si>
    <t>AKT23-040-9</t>
  </si>
  <si>
    <t>阿克陶县阿克陶镇拱拜提艾日克村示范街打造项目（以工代赈）</t>
  </si>
  <si>
    <t>阿克陶镇拱拜提艾日克村</t>
  </si>
  <si>
    <t>新建硬化道路1km（路基宽度3.5-4.5m，路面宽度2.5-3.5m，设计时速20km/h）；维修改造水渠3km，包括：新建浆砌石水渠、水渠维修改造；道路提升改造6km，包括：新建1.5m宽人行道，道路路面拓宽2m，修建护坡，新建房屋散水）。</t>
  </si>
  <si>
    <t>项目建成投入使用后，服务覆盖范围为阿克陶镇拱拜提艾日克村，带动了项目区环境的提升，在促进人与自然的和谐发展上，在经济与环境的和谐发展上，都有客观的社会效益。通过道路基础设施建设，改善了村卫生环境，惠及群众的正常工作和生活，村民基本生活得到很大的改善，并呈现出社会和谐安定，民风文明健康的良好局面。通过实施该项目吸纳本县务工人数预计40人，预计发放劳务报酬78万元。</t>
  </si>
  <si>
    <t>项目的实施是建设社会主义新农村、改善村民生产生活条件、提升农村整体形象的需要，具体重大的作用和意义。以工代赈项目将促进阿克陶县经济发展，增加农民收入，可改善农民生活方式，提高农民素质，真正体现精神文明和物质文明的双赢。项目的实施可改善项目所在村的人居环境，通过实施道路提升改造、排水管网等，加大基础设施建设，能够提升农村整体村级面貌。</t>
  </si>
  <si>
    <t>AKT23-040-10</t>
  </si>
  <si>
    <t>阿克陶县阿克陶镇央其买里村示范街打造项目（以工代赈）</t>
  </si>
  <si>
    <t>阿克陶镇央其买里村</t>
  </si>
  <si>
    <t>新建农村硬化道路1km（路基宽度3.5-4.5m，路面宽度2.5-3.5m，设计时速20km/h）；地面硬化3500平方米；道路提升改造4km包括：道路提升改造路面加宽1m，新建浆砌石水渠，水渠提升改造，新建房屋散水。</t>
  </si>
  <si>
    <t>项目建成投入使用后，服务覆盖范围为阿克陶镇央其买里村，带动了项目区环境的提升，在促进人与自然的和谐发展上，在经济与环境的和谐发展上，都有客观的社会效益。通过道路基础设施建设，改善了村卫生环境，惠及群众的正常工作和生活，村民基本生活得到很大的改善，并呈现出社会和谐安定，民风文明健康的良好局面。通过实施该项目吸纳本县务工人数预计40人，预计发放劳务报酬78万元。</t>
  </si>
  <si>
    <t>AKT23-003-1</t>
  </si>
  <si>
    <t>雨露计划</t>
  </si>
  <si>
    <t>对已脱贫户（含监测户）家庭子女接受中等、高等职业教育(中等职业教育包括全日制普通中专、成人中专、职业高中，技工院校、高等职业教育包括全日制普通大专、高职院校、技师学院等）的再籍在读全日制学生进行补助，计划8048人，补助标准每生3000元。</t>
  </si>
  <si>
    <t>教育局</t>
  </si>
  <si>
    <t>阿不都乃比·阿不都热依木</t>
  </si>
  <si>
    <t>艾尼瓦尔.吾布力</t>
  </si>
  <si>
    <t>减轻家庭经济困难学生经济负担，确保已脱贫户（含监测帮扶对象）家庭子女顺利完成学业，阻断贫困代际传递，巩固脱贫攻坚成果同乡村振兴有效衔接。</t>
  </si>
  <si>
    <t>给已脱贫户（含监测帮扶对象）家庭子女提供生活补助，降低及学生经济负担。</t>
  </si>
  <si>
    <t>AKT23-037</t>
  </si>
  <si>
    <t>低氟砖茶采购建设项目</t>
  </si>
  <si>
    <t>计划为全县“三类户”6900余户2.89万人购买低氟砖茶，按照每户3公斤，每公斤35元，共投入资金72.45万元。</t>
  </si>
  <si>
    <t>统战部</t>
  </si>
  <si>
    <t>范仲锋</t>
  </si>
  <si>
    <t>尼加提·库尔班江</t>
  </si>
  <si>
    <t>为为全县三类户6900户2.89人购买低氟砖茶，砖茶中含有多种水溶性维生素及多种矿物质，特别是茶碱的含量较高，长期生活在牧区、高原、缺水、无蔬菜的农牧民饮用后，可有助于减少疾病的发生。</t>
  </si>
  <si>
    <t>砖茶含多种人类必需的维生素和稀有元素，特别是茶碱的含量较高，长期生活在牧区、高原、缺水、无蔬菜的少数民族以捣碎的砖茶兑奶熬制成奶茶饮用，对于以肉食为主的群众，可以去膻化食、补充水分和维生素等，有养胃、健胃、助消化、减肥、增强毛细血管的作用。避免由于缺水和饮食习惯的原因，导致疾病发生。</t>
  </si>
  <si>
    <t>阿克陶县巩固拓展脱贫攻坚成果和乡村振兴项目计划分类统计表</t>
  </si>
  <si>
    <t>项目类别</t>
  </si>
  <si>
    <t>建设规模</t>
  </si>
  <si>
    <t>资金规模</t>
  </si>
  <si>
    <t>单位</t>
  </si>
  <si>
    <t>规模</t>
  </si>
  <si>
    <t>万元</t>
  </si>
  <si>
    <t>占报备批次资金比例（%）</t>
  </si>
  <si>
    <t>合计</t>
  </si>
  <si>
    <t>一</t>
  </si>
  <si>
    <t>产业发展</t>
  </si>
  <si>
    <t>（一）</t>
  </si>
  <si>
    <t>生产项目</t>
  </si>
  <si>
    <t>种植业基地</t>
  </si>
  <si>
    <t>(1)</t>
  </si>
  <si>
    <t>常规定植</t>
  </si>
  <si>
    <t>(2)</t>
  </si>
  <si>
    <t>种植业基地建设</t>
  </si>
  <si>
    <t>亩</t>
  </si>
  <si>
    <t>养殖业基地</t>
  </si>
  <si>
    <t>畜禽养殖</t>
  </si>
  <si>
    <t>头\只</t>
  </si>
  <si>
    <t>特色养殖</t>
  </si>
  <si>
    <t>个</t>
  </si>
  <si>
    <t>(3)</t>
  </si>
  <si>
    <t>畜禽圈舍</t>
  </si>
  <si>
    <t>座</t>
  </si>
  <si>
    <t>(4)</t>
  </si>
  <si>
    <t>防疫和良种项目</t>
  </si>
  <si>
    <t>水产养殖业发展</t>
  </si>
  <si>
    <t>林草基地建设</t>
  </si>
  <si>
    <t>林果嫁接</t>
  </si>
  <si>
    <t>林果提质增效</t>
  </si>
  <si>
    <t>饲草料地</t>
  </si>
  <si>
    <t>小型饲料加工（设施）设备</t>
  </si>
  <si>
    <t>休闲农业与乡村旅游</t>
  </si>
  <si>
    <t>光伏电站</t>
  </si>
  <si>
    <t>扶贫车间（特色手工基地）建设</t>
  </si>
  <si>
    <t>（二）</t>
  </si>
  <si>
    <t>加工流通项目</t>
  </si>
  <si>
    <t>农产品仓储保鲜冷链基础设施建设</t>
  </si>
  <si>
    <t>产地初加工和精深加工</t>
  </si>
  <si>
    <t>市场建设和农村物流</t>
  </si>
  <si>
    <t>平方米</t>
  </si>
  <si>
    <t>品牌打造和展销平台</t>
  </si>
  <si>
    <t>（三）</t>
  </si>
  <si>
    <t>配套基础设施项目</t>
  </si>
  <si>
    <t>小型农田水利设施建设</t>
  </si>
  <si>
    <t>排碱渠</t>
  </si>
  <si>
    <t>节水灌溉</t>
  </si>
  <si>
    <t>防渗渠建设</t>
  </si>
  <si>
    <t>其它乡村振兴有关的农田水利建设</t>
  </si>
  <si>
    <t>产业园（区）</t>
  </si>
  <si>
    <t>（四）</t>
  </si>
  <si>
    <t>产业服务支撑项目</t>
  </si>
  <si>
    <t>智慧农业</t>
  </si>
  <si>
    <t>科技服务</t>
  </si>
  <si>
    <t>人才培养</t>
  </si>
  <si>
    <t>农业社会化服务</t>
  </si>
  <si>
    <t>（五）</t>
  </si>
  <si>
    <t>金融保险配套项目</t>
  </si>
  <si>
    <t>小额贷款贴息</t>
  </si>
  <si>
    <t>小额信贷风险补偿金</t>
  </si>
  <si>
    <t>特色产业保险保费补助</t>
  </si>
  <si>
    <t>新型经营主体贷款贴息</t>
  </si>
  <si>
    <t>防贫保险（基金）</t>
  </si>
  <si>
    <t>其他</t>
  </si>
  <si>
    <t>二</t>
  </si>
  <si>
    <t>就业项目</t>
  </si>
  <si>
    <t>务工补助</t>
  </si>
  <si>
    <t>交通费补助</t>
  </si>
  <si>
    <t>劳动奖补</t>
  </si>
  <si>
    <t>就业培训</t>
  </si>
  <si>
    <t>技能培训</t>
  </si>
  <si>
    <t>以工代训</t>
  </si>
  <si>
    <t>创业</t>
  </si>
  <si>
    <t>创业培训</t>
  </si>
  <si>
    <t>创业补助</t>
  </si>
  <si>
    <t>乡村工匠</t>
  </si>
  <si>
    <t>乡村工匠培育培训</t>
  </si>
  <si>
    <t>乡村工匠大师工作室</t>
  </si>
  <si>
    <t>乡村工匠传习所</t>
  </si>
  <si>
    <t>（五)</t>
  </si>
  <si>
    <t>公益性岗位</t>
  </si>
  <si>
    <t>人</t>
  </si>
  <si>
    <t>三</t>
  </si>
  <si>
    <t>乡村建设行动</t>
  </si>
  <si>
    <t>农村基础设施</t>
  </si>
  <si>
    <t>村庄规划编制（含修编）</t>
  </si>
  <si>
    <t>农村道路（通村、通户路）</t>
  </si>
  <si>
    <t>产业路、资源路、旅游路建设</t>
  </si>
  <si>
    <t>公里</t>
  </si>
  <si>
    <t>农村供水保障设施建设</t>
  </si>
  <si>
    <t>农村电网（通生产、生活用电、提高综合电压和供电可靠性）</t>
  </si>
  <si>
    <t>数字乡村（信息通信基础设施建设、数字化、智能化建设等）</t>
  </si>
  <si>
    <t>农村清洁能源设施（燃气、户用光伏、风电、水电、农村生物质能源、北方地区清洁取暖等）</t>
  </si>
  <si>
    <t>农业农村基础设施中长期贷款贴息</t>
  </si>
  <si>
    <t>公里/个</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</si>
  <si>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</si>
  <si>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</si>
  <si>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</si>
  <si>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</si>
  <si>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</si>
  <si>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</si>
  <si>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</si>
  <si>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</si>
  <si>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</si>
  <si>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农村公益性殡葬设施建设</t>
  </si>
  <si>
    <t>开展县乡村公共服务一体化示范创建</t>
  </si>
  <si>
    <t>其他（便民综合服务设施、文化活动广场、体育设施、村级客运站、公共照明设施等）</t>
  </si>
  <si>
    <t>四</t>
  </si>
  <si>
    <t>易地搬迁后扶</t>
  </si>
  <si>
    <t>公共服务岗位</t>
  </si>
  <si>
    <t>“一站式”社区综合服务设施建设</t>
  </si>
  <si>
    <t>易地扶贫搬迁贷款债劵贴息补助</t>
  </si>
  <si>
    <t>五</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</si>
  <si>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</si>
  <si>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</si>
  <si>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</si>
  <si>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</si>
  <si>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</si>
  <si>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</si>
  <si>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</si>
  <si>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</si>
  <si>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</si>
  <si>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</si>
  <si>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</si>
  <si>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</si>
  <si>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</si>
  <si>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</si>
  <si>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</si>
  <si>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</si>
  <si>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</si>
  <si>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</si>
  <si>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</si>
  <si>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</si>
  <si>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六</t>
  </si>
  <si>
    <t>乡村治理和精神文明建设</t>
  </si>
  <si>
    <t>乡村治理</t>
  </si>
  <si>
    <t>开展乡村治理示范创建</t>
  </si>
  <si>
    <t>推进“积分制”“清单式”等管理方式</t>
  </si>
  <si>
    <t>农村精神文明建设</t>
  </si>
  <si>
    <t>培养“四有”新时代农民</t>
  </si>
  <si>
    <t>移风易俗改革示范县（乡、村）</t>
  </si>
  <si>
    <t>科技文化卫生“三下乡”</t>
  </si>
  <si>
    <t>农村文化项目</t>
  </si>
  <si>
    <t>七</t>
  </si>
  <si>
    <t>项目管理费</t>
  </si>
  <si>
    <t>八</t>
  </si>
  <si>
    <t>少数民族特色村寨建设项目</t>
  </si>
  <si>
    <t>困难群众饮用低氟茶</t>
  </si>
  <si>
    <t>户</t>
  </si>
  <si>
    <t>……</t>
  </si>
  <si>
    <t>克州***县（市）巩固拓展脱贫攻坚成果和乡村振兴项目库分类统计表（标准格式）</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</si>
</sst>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Red]0"/>
    <numFmt numFmtId="178" formatCode="0.00;[Red]0.00"/>
    <numFmt numFmtId="179" formatCode="0.000000_ "/>
    <numFmt numFmtId="180" formatCode="0.00000_ "/>
  </numFmts>
  <fonts count="63">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sz val="14"/>
      <name val="宋体"/>
      <charset val="134"/>
    </font>
    <font>
      <b/>
      <sz val="14"/>
      <name val="方正小标宋简体"/>
      <charset val="134"/>
    </font>
    <font>
      <sz val="14"/>
      <name val="Times New Roman"/>
      <charset val="134"/>
    </font>
    <font>
      <sz val="11"/>
      <name val="Times New Roman"/>
      <charset val="134"/>
    </font>
    <font>
      <b/>
      <sz val="20"/>
      <name val="宋体"/>
      <charset val="134"/>
    </font>
    <font>
      <b/>
      <sz val="16"/>
      <name val="宋体"/>
      <charset val="134"/>
    </font>
    <font>
      <sz val="11"/>
      <name val="宋体"/>
      <charset val="134"/>
      <scheme val="minor"/>
    </font>
    <font>
      <sz val="16"/>
      <name val="宋体"/>
      <charset val="134"/>
    </font>
    <font>
      <b/>
      <sz val="16"/>
      <name val="宋体"/>
      <charset val="134"/>
      <scheme val="minor"/>
    </font>
    <font>
      <sz val="16"/>
      <name val="宋体"/>
      <charset val="134"/>
      <scheme val="minor"/>
    </font>
    <font>
      <sz val="26"/>
      <name val="宋体"/>
      <charset val="134"/>
    </font>
    <font>
      <b/>
      <sz val="36"/>
      <name val="宋体"/>
      <charset val="134"/>
    </font>
    <font>
      <b/>
      <sz val="18"/>
      <name val="宋体"/>
      <charset val="134"/>
    </font>
    <font>
      <sz val="18"/>
      <name val="宋体"/>
      <charset val="134"/>
    </font>
    <font>
      <sz val="15"/>
      <name val="宋体"/>
      <charset val="134"/>
    </font>
    <font>
      <sz val="8"/>
      <name val="宋体"/>
      <charset val="134"/>
    </font>
    <font>
      <sz val="18"/>
      <name val="宋体"/>
      <charset val="134"/>
      <scheme val="minor"/>
    </font>
    <font>
      <sz val="16"/>
      <name val="仿宋_GB2312"/>
      <charset val="134"/>
    </font>
    <font>
      <sz val="20"/>
      <name val="宋体"/>
      <charset val="134"/>
      <scheme val="minor"/>
    </font>
    <font>
      <sz val="10.5"/>
      <name val="仿宋"/>
      <charset val="134"/>
    </font>
    <font>
      <b/>
      <sz val="18"/>
      <name val="宋体"/>
      <charset val="134"/>
      <scheme val="minor"/>
    </font>
    <font>
      <sz val="10.5"/>
      <name val="宋体"/>
      <charset val="134"/>
    </font>
    <font>
      <sz val="14"/>
      <name val="宋体"/>
      <charset val="134"/>
      <scheme val="minor"/>
    </font>
    <font>
      <sz val="12"/>
      <name val="宋体"/>
      <charset val="134"/>
      <scheme val="minor"/>
    </font>
    <font>
      <sz val="20"/>
      <name val="宋体"/>
      <charset val="134"/>
    </font>
    <font>
      <sz val="16"/>
      <name val="宋体"/>
      <charset val="134"/>
      <scheme val="major"/>
    </font>
    <font>
      <sz val="16"/>
      <name val="宋体"/>
      <charset val="1"/>
      <scheme val="minor"/>
    </font>
    <font>
      <sz val="11"/>
      <color theme="0"/>
      <name val="宋体"/>
      <charset val="0"/>
      <scheme val="minor"/>
    </font>
    <font>
      <sz val="11"/>
      <color theme="1"/>
      <name val="宋体"/>
      <charset val="0"/>
      <scheme val="minor"/>
    </font>
    <font>
      <b/>
      <sz val="13"/>
      <color theme="3"/>
      <name val="宋体"/>
      <charset val="134"/>
      <scheme val="minor"/>
    </font>
    <font>
      <b/>
      <sz val="11"/>
      <color theme="1"/>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vertAlign val="subscript"/>
      <sz val="20"/>
      <name val="宋体"/>
      <charset val="134"/>
    </font>
    <font>
      <vertAlign val="subscript"/>
      <sz val="20"/>
      <name val="宋体"/>
      <charset val="134"/>
    </font>
    <font>
      <b/>
      <sz val="9"/>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40" fillId="11" borderId="0" applyNumberFormat="0" applyBorder="0" applyAlignment="0" applyProtection="0">
      <alignment vertical="center"/>
    </xf>
    <xf numFmtId="0" fontId="44"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8" borderId="0" applyNumberFormat="0" applyBorder="0" applyAlignment="0" applyProtection="0">
      <alignment vertical="center"/>
    </xf>
    <xf numFmtId="0" fontId="43" fillId="12" borderId="0" applyNumberFormat="0" applyBorder="0" applyAlignment="0" applyProtection="0">
      <alignment vertical="center"/>
    </xf>
    <xf numFmtId="43" fontId="0" fillId="0" borderId="0" applyFont="0" applyFill="0" applyBorder="0" applyAlignment="0" applyProtection="0">
      <alignment vertical="center"/>
    </xf>
    <xf numFmtId="0" fontId="39" fillId="19"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21" borderId="11" applyNumberFormat="0" applyFont="0" applyAlignment="0" applyProtection="0">
      <alignment vertical="center"/>
    </xf>
    <xf numFmtId="0" fontId="39" fillId="24" borderId="0" applyNumberFormat="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6" applyNumberFormat="0" applyFill="0" applyAlignment="0" applyProtection="0">
      <alignment vertical="center"/>
    </xf>
    <xf numFmtId="0" fontId="41" fillId="0" borderId="6" applyNumberFormat="0" applyFill="0" applyAlignment="0" applyProtection="0">
      <alignment vertical="center"/>
    </xf>
    <xf numFmtId="0" fontId="39" fillId="15" borderId="0" applyNumberFormat="0" applyBorder="0" applyAlignment="0" applyProtection="0">
      <alignment vertical="center"/>
    </xf>
    <xf numFmtId="0" fontId="49" fillId="0" borderId="12" applyNumberFormat="0" applyFill="0" applyAlignment="0" applyProtection="0">
      <alignment vertical="center"/>
    </xf>
    <xf numFmtId="0" fontId="39" fillId="18" borderId="0" applyNumberFormat="0" applyBorder="0" applyAlignment="0" applyProtection="0">
      <alignment vertical="center"/>
    </xf>
    <xf numFmtId="0" fontId="55" fillId="25" borderId="13" applyNumberFormat="0" applyAlignment="0" applyProtection="0">
      <alignment vertical="center"/>
    </xf>
    <xf numFmtId="0" fontId="57" fillId="25" borderId="8" applyNumberFormat="0" applyAlignment="0" applyProtection="0">
      <alignment vertical="center"/>
    </xf>
    <xf numFmtId="0" fontId="48" fillId="20" borderId="10" applyNumberFormat="0" applyAlignment="0" applyProtection="0">
      <alignment vertical="center"/>
    </xf>
    <xf numFmtId="0" fontId="40" fillId="7" borderId="0" applyNumberFormat="0" applyBorder="0" applyAlignment="0" applyProtection="0">
      <alignment vertical="center"/>
    </xf>
    <xf numFmtId="0" fontId="39" fillId="14" borderId="0" applyNumberFormat="0" applyBorder="0" applyAlignment="0" applyProtection="0">
      <alignment vertical="center"/>
    </xf>
    <xf numFmtId="0" fontId="47" fillId="0" borderId="9" applyNumberFormat="0" applyFill="0" applyAlignment="0" applyProtection="0">
      <alignment vertical="center"/>
    </xf>
    <xf numFmtId="0" fontId="42" fillId="0" borderId="7" applyNumberFormat="0" applyFill="0" applyAlignment="0" applyProtection="0">
      <alignment vertical="center"/>
    </xf>
    <xf numFmtId="0" fontId="58" fillId="27" borderId="0" applyNumberFormat="0" applyBorder="0" applyAlignment="0" applyProtection="0">
      <alignment vertical="center"/>
    </xf>
    <xf numFmtId="0" fontId="56" fillId="26" borderId="0" applyNumberFormat="0" applyBorder="0" applyAlignment="0" applyProtection="0">
      <alignment vertical="center"/>
    </xf>
    <xf numFmtId="0" fontId="40" fillId="30" borderId="0" applyNumberFormat="0" applyBorder="0" applyAlignment="0" applyProtection="0">
      <alignment vertical="center"/>
    </xf>
    <xf numFmtId="0" fontId="39" fillId="31" borderId="0" applyNumberFormat="0" applyBorder="0" applyAlignment="0" applyProtection="0">
      <alignment vertical="center"/>
    </xf>
    <xf numFmtId="0" fontId="40" fillId="33" borderId="0" applyNumberFormat="0" applyBorder="0" applyAlignment="0" applyProtection="0">
      <alignment vertical="center"/>
    </xf>
    <xf numFmtId="0" fontId="40" fillId="32" borderId="0" applyNumberFormat="0" applyBorder="0" applyAlignment="0" applyProtection="0">
      <alignment vertical="center"/>
    </xf>
    <xf numFmtId="0" fontId="40" fillId="17" borderId="0" applyNumberFormat="0" applyBorder="0" applyAlignment="0" applyProtection="0">
      <alignment vertical="center"/>
    </xf>
    <xf numFmtId="0" fontId="40" fillId="29"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6" borderId="0" applyNumberFormat="0" applyBorder="0" applyAlignment="0" applyProtection="0">
      <alignment vertical="center"/>
    </xf>
    <xf numFmtId="0" fontId="40" fillId="34" borderId="0" applyNumberFormat="0" applyBorder="0" applyAlignment="0" applyProtection="0">
      <alignment vertical="center"/>
    </xf>
    <xf numFmtId="0" fontId="40" fillId="9" borderId="0" applyNumberFormat="0" applyBorder="0" applyAlignment="0" applyProtection="0">
      <alignment vertical="center"/>
    </xf>
    <xf numFmtId="0" fontId="39" fillId="23" borderId="0" applyNumberFormat="0" applyBorder="0" applyAlignment="0" applyProtection="0">
      <alignment vertical="center"/>
    </xf>
    <xf numFmtId="0" fontId="40" fillId="6" borderId="0" applyNumberFormat="0" applyBorder="0" applyAlignment="0" applyProtection="0">
      <alignment vertical="center"/>
    </xf>
    <xf numFmtId="0" fontId="39" fillId="5" borderId="0" applyNumberFormat="0" applyBorder="0" applyAlignment="0" applyProtection="0">
      <alignment vertical="center"/>
    </xf>
    <xf numFmtId="0" fontId="39" fillId="35" borderId="0" applyNumberFormat="0" applyBorder="0" applyAlignment="0" applyProtection="0">
      <alignment vertical="center"/>
    </xf>
    <xf numFmtId="0" fontId="40" fillId="28" borderId="0" applyNumberFormat="0" applyBorder="0" applyAlignment="0" applyProtection="0">
      <alignment vertical="center"/>
    </xf>
    <xf numFmtId="0" fontId="39" fillId="22" borderId="0" applyNumberFormat="0" applyBorder="0" applyAlignment="0" applyProtection="0">
      <alignment vertical="center"/>
    </xf>
    <xf numFmtId="0" fontId="3" fillId="0" borderId="0">
      <alignment vertical="center"/>
    </xf>
    <xf numFmtId="0" fontId="9" fillId="0" borderId="0"/>
    <xf numFmtId="0" fontId="50" fillId="0" borderId="0"/>
  </cellStyleXfs>
  <cellXfs count="223">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right" vertical="center"/>
    </xf>
    <xf numFmtId="10" fontId="9" fillId="0" borderId="0" xfId="0" applyNumberFormat="1" applyFont="1" applyFill="1" applyBorder="1" applyAlignment="1" applyProtection="1">
      <alignment horizontal="center" vertical="center"/>
    </xf>
    <xf numFmtId="0" fontId="10" fillId="0" borderId="0" xfId="0" applyFont="1" applyFill="1" applyAlignment="1">
      <alignment vertical="center"/>
    </xf>
    <xf numFmtId="0" fontId="0" fillId="0" borderId="0" xfId="0" applyFill="1" applyAlignment="1">
      <alignment vertical="center"/>
    </xf>
    <xf numFmtId="0" fontId="3" fillId="0" borderId="0"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177" fontId="3" fillId="0" borderId="4" xfId="0" applyNumberFormat="1" applyFont="1" applyFill="1" applyBorder="1" applyAlignment="1" applyProtection="1">
      <alignment horizontal="center" vertical="center"/>
    </xf>
    <xf numFmtId="10" fontId="6" fillId="0" borderId="4" xfId="11" applyNumberFormat="1" applyFont="1" applyFill="1" applyBorder="1" applyAlignment="1">
      <alignment horizontal="center" vertical="center"/>
    </xf>
    <xf numFmtId="10" fontId="6" fillId="0" borderId="1" xfId="11" applyNumberFormat="1" applyFont="1" applyFill="1" applyBorder="1" applyAlignment="1">
      <alignment horizontal="center" vertical="center"/>
    </xf>
    <xf numFmtId="10" fontId="4" fillId="0" borderId="1" xfId="11" applyNumberFormat="1" applyFont="1" applyFill="1" applyBorder="1" applyAlignment="1">
      <alignment horizontal="center" vertical="center"/>
    </xf>
    <xf numFmtId="177" fontId="3" fillId="0" borderId="2"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0" fontId="5" fillId="0" borderId="1" xfId="11"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10" fontId="3" fillId="0" borderId="1" xfId="11" applyNumberFormat="1" applyFont="1" applyFill="1" applyBorder="1" applyAlignment="1" applyProtection="1">
      <alignment horizontal="center" vertical="center"/>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1" fillId="0" borderId="0" xfId="0" applyFont="1" applyFill="1">
      <alignment vertical="center"/>
    </xf>
    <xf numFmtId="0" fontId="18" fillId="0" borderId="0" xfId="0" applyFont="1" applyFill="1" applyAlignment="1">
      <alignment vertical="center"/>
    </xf>
    <xf numFmtId="0" fontId="19" fillId="0" borderId="0" xfId="0" applyFont="1" applyFill="1">
      <alignment vertical="center"/>
    </xf>
    <xf numFmtId="0" fontId="19" fillId="0" borderId="0" xfId="0" applyFont="1" applyFill="1" applyAlignment="1">
      <alignment vertical="center"/>
    </xf>
    <xf numFmtId="0" fontId="20" fillId="0" borderId="0" xfId="0" applyFont="1" applyFill="1">
      <alignment vertical="center"/>
    </xf>
    <xf numFmtId="0" fontId="21" fillId="0" borderId="0" xfId="0" applyFont="1" applyFill="1" applyAlignment="1">
      <alignment vertical="center" wrapText="1"/>
    </xf>
    <xf numFmtId="0" fontId="21" fillId="0" borderId="0" xfId="0" applyFont="1" applyFill="1">
      <alignment vertical="center"/>
    </xf>
    <xf numFmtId="0" fontId="18" fillId="0" borderId="0" xfId="0" applyFont="1" applyFill="1">
      <alignment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center" vertical="center"/>
    </xf>
    <xf numFmtId="0" fontId="18" fillId="0" borderId="0" xfId="0" applyFont="1" applyFill="1" applyAlignment="1">
      <alignment vertical="center" wrapText="1"/>
    </xf>
    <xf numFmtId="0" fontId="22" fillId="0" borderId="0" xfId="0" applyFont="1" applyFill="1" applyAlignment="1">
      <alignment horizontal="center" vertical="center" wrapText="1"/>
    </xf>
    <xf numFmtId="0" fontId="22" fillId="0" borderId="0" xfId="0" applyNumberFormat="1" applyFont="1" applyFill="1" applyAlignment="1">
      <alignment horizontal="center" vertical="center" wrapText="1"/>
    </xf>
    <xf numFmtId="0" fontId="22" fillId="0" borderId="0" xfId="0" applyFont="1" applyFill="1" applyAlignment="1">
      <alignment horizontal="left" vertical="center" wrapText="1"/>
    </xf>
    <xf numFmtId="0" fontId="12" fillId="0" borderId="0" xfId="0" applyFont="1" applyFill="1" applyAlignment="1">
      <alignment horizontal="left" vertical="center" wrapText="1"/>
    </xf>
    <xf numFmtId="0" fontId="23" fillId="0" borderId="0" xfId="0" applyFont="1" applyFill="1" applyAlignment="1">
      <alignment horizontal="center" vertical="center" wrapText="1"/>
    </xf>
    <xf numFmtId="0" fontId="23" fillId="0" borderId="0" xfId="0" applyNumberFormat="1"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4"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justify" vertical="center" wrapText="1"/>
    </xf>
    <xf numFmtId="0" fontId="25" fillId="0" borderId="1"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0" fontId="26" fillId="0" borderId="1" xfId="0" applyNumberFormat="1" applyFont="1" applyFill="1" applyBorder="1" applyAlignment="1">
      <alignment horizontal="left" vertical="center" wrapText="1"/>
    </xf>
    <xf numFmtId="0" fontId="19" fillId="0" borderId="1" xfId="0" applyNumberFormat="1" applyFont="1" applyFill="1" applyBorder="1" applyAlignment="1" applyProtection="1">
      <alignment horizontal="justify" vertical="center" wrapText="1"/>
    </xf>
    <xf numFmtId="0" fontId="27" fillId="0" borderId="1" xfId="0" applyFont="1" applyFill="1" applyBorder="1" applyAlignment="1">
      <alignment vertical="center" wrapText="1"/>
    </xf>
    <xf numFmtId="49" fontId="19" fillId="0" borderId="1" xfId="0" applyNumberFormat="1"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19"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57" fontId="19" fillId="0" borderId="1" xfId="0"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57" fontId="19" fillId="0" borderId="1" xfId="0" applyNumberFormat="1" applyFont="1" applyFill="1" applyBorder="1" applyAlignment="1" applyProtection="1">
      <alignment horizontal="left" vertical="center" wrapText="1"/>
    </xf>
    <xf numFmtId="0" fontId="19" fillId="0" borderId="1" xfId="0" applyNumberFormat="1" applyFont="1" applyFill="1" applyBorder="1" applyAlignment="1">
      <alignment horizontal="justify" vertical="center" wrapText="1"/>
    </xf>
    <xf numFmtId="0"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justify" vertical="center" wrapText="1"/>
    </xf>
    <xf numFmtId="0" fontId="21"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28" fillId="0" borderId="1" xfId="0" applyNumberFormat="1" applyFont="1" applyFill="1" applyBorder="1" applyAlignment="1" applyProtection="1">
      <alignment horizontal="center" vertical="center" wrapText="1"/>
    </xf>
    <xf numFmtId="57" fontId="19" fillId="0" borderId="1" xfId="0" applyNumberFormat="1" applyFont="1" applyFill="1" applyBorder="1" applyAlignment="1">
      <alignment vertical="center" wrapText="1"/>
    </xf>
    <xf numFmtId="0" fontId="29" fillId="0" borderId="0" xfId="0" applyFont="1" applyFill="1" applyAlignment="1">
      <alignment horizontal="justify" vertical="center"/>
    </xf>
    <xf numFmtId="0" fontId="19" fillId="0" borderId="1" xfId="0" applyNumberFormat="1" applyFont="1" applyFill="1" applyBorder="1" applyAlignment="1">
      <alignment vertical="center" wrapText="1"/>
    </xf>
    <xf numFmtId="0" fontId="21"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1" fillId="0" borderId="1" xfId="0" applyNumberFormat="1" applyFont="1" applyFill="1" applyBorder="1" applyAlignment="1" applyProtection="1">
      <alignment horizontal="center" vertical="center"/>
    </xf>
    <xf numFmtId="0" fontId="30"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24" fillId="0" borderId="1" xfId="0" applyFont="1" applyFill="1" applyBorder="1" applyAlignment="1">
      <alignment horizontal="center" vertical="center"/>
    </xf>
    <xf numFmtId="0" fontId="28" fillId="0" borderId="1" xfId="0" applyFont="1" applyFill="1" applyBorder="1" applyAlignment="1">
      <alignment vertical="center"/>
    </xf>
    <xf numFmtId="0" fontId="19" fillId="0" borderId="1" xfId="0" applyFont="1" applyFill="1" applyBorder="1" applyAlignment="1">
      <alignment horizontal="center" vertical="center" shrinkToFit="1"/>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2" fillId="0" borderId="1" xfId="0" applyFont="1" applyFill="1" applyBorder="1" applyAlignment="1">
      <alignment vertical="center"/>
    </xf>
    <xf numFmtId="0" fontId="21" fillId="0" borderId="1" xfId="0" applyFont="1" applyFill="1" applyBorder="1" applyAlignment="1">
      <alignment horizontal="left" vertical="center" wrapText="1"/>
    </xf>
    <xf numFmtId="0" fontId="14" fillId="0" borderId="0" xfId="0" applyNumberFormat="1" applyFont="1" applyFill="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shrinkToFit="1"/>
    </xf>
    <xf numFmtId="0" fontId="32" fillId="0" borderId="1" xfId="0" applyFont="1" applyFill="1" applyBorder="1" applyAlignment="1">
      <alignment horizontal="center" vertical="center"/>
    </xf>
    <xf numFmtId="57" fontId="21"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center" vertical="center" shrinkToFi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0" xfId="0" applyFont="1" applyFill="1" applyAlignment="1">
      <alignment horizontal="justify" vertical="center" wrapText="1"/>
    </xf>
    <xf numFmtId="0" fontId="33" fillId="0" borderId="1" xfId="0" applyFont="1" applyFill="1" applyBorder="1" applyAlignment="1">
      <alignment horizontal="justify" vertical="center"/>
    </xf>
    <xf numFmtId="0" fontId="21" fillId="0" borderId="1" xfId="0" applyNumberFormat="1" applyFont="1" applyFill="1" applyBorder="1" applyAlignment="1" applyProtection="1">
      <alignment horizontal="left" vertical="center" wrapText="1"/>
    </xf>
    <xf numFmtId="0" fontId="34" fillId="0" borderId="1" xfId="0" applyFont="1" applyFill="1" applyBorder="1" applyAlignment="1">
      <alignment vertical="center" wrapText="1"/>
    </xf>
    <xf numFmtId="0" fontId="35" fillId="0" borderId="1" xfId="0" applyFont="1" applyFill="1" applyBorder="1" applyAlignment="1">
      <alignment vertical="center" wrapText="1"/>
    </xf>
    <xf numFmtId="0" fontId="21"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vertical="center"/>
    </xf>
    <xf numFmtId="0" fontId="25" fillId="0" borderId="1" xfId="0" applyNumberFormat="1" applyFont="1" applyFill="1" applyBorder="1" applyAlignment="1" applyProtection="1">
      <alignment horizontal="justify" vertical="center" wrapText="1"/>
    </xf>
    <xf numFmtId="0" fontId="36" fillId="0" borderId="1" xfId="0" applyNumberFormat="1" applyFont="1" applyFill="1" applyBorder="1" applyAlignment="1" applyProtection="1">
      <alignment horizontal="justify" vertical="center" wrapText="1"/>
    </xf>
    <xf numFmtId="0" fontId="37" fillId="0" borderId="1" xfId="0" applyNumberFormat="1" applyFont="1" applyFill="1" applyBorder="1" applyAlignment="1">
      <alignment horizontal="left" vertical="center" wrapText="1"/>
    </xf>
    <xf numFmtId="0" fontId="37" fillId="0" borderId="1" xfId="0" applyFont="1" applyFill="1" applyBorder="1" applyAlignment="1">
      <alignment horizontal="left" vertical="center" wrapText="1"/>
    </xf>
    <xf numFmtId="0" fontId="19" fillId="0" borderId="1" xfId="0" applyNumberFormat="1" applyFont="1" applyFill="1" applyBorder="1" applyAlignment="1">
      <alignment horizontal="left" vertical="center" wrapText="1"/>
    </xf>
    <xf numFmtId="57" fontId="19" fillId="0" borderId="1" xfId="0" applyNumberFormat="1" applyFont="1" applyFill="1" applyBorder="1" applyAlignment="1">
      <alignment horizontal="center" vertical="center" wrapText="1"/>
    </xf>
    <xf numFmtId="49" fontId="21"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28" fillId="0" borderId="1" xfId="0" applyFont="1" applyFill="1" applyBorder="1">
      <alignment vertical="center"/>
    </xf>
    <xf numFmtId="0" fontId="28" fillId="0" borderId="1" xfId="0" applyFont="1" applyFill="1" applyBorder="1" applyAlignment="1">
      <alignment vertical="center" wrapText="1"/>
    </xf>
    <xf numFmtId="57" fontId="21" fillId="0" borderId="1" xfId="0"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xf>
    <xf numFmtId="0" fontId="19" fillId="0" borderId="1" xfId="0" applyNumberFormat="1" applyFont="1" applyFill="1" applyBorder="1" applyAlignment="1" applyProtection="1">
      <alignment horizontal="center" vertical="center" shrinkToFit="1"/>
    </xf>
    <xf numFmtId="180" fontId="19" fillId="0" borderId="1" xfId="0" applyNumberFormat="1" applyFont="1" applyFill="1" applyBorder="1" applyAlignment="1">
      <alignment horizontal="center" vertical="center" shrinkToFit="1"/>
    </xf>
    <xf numFmtId="0" fontId="30"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9" fillId="0" borderId="1" xfId="0" applyFont="1" applyFill="1" applyBorder="1" applyAlignment="1" applyProtection="1">
      <alignment horizontal="justify" vertical="center" wrapText="1"/>
    </xf>
    <xf numFmtId="0" fontId="10" fillId="0" borderId="1" xfId="0" applyFont="1" applyFill="1" applyBorder="1" applyAlignment="1">
      <alignment vertical="center" wrapText="1"/>
    </xf>
    <xf numFmtId="49" fontId="21" fillId="0" borderId="1" xfId="0" applyNumberFormat="1" applyFont="1" applyFill="1" applyBorder="1" applyAlignment="1">
      <alignment horizontal="center" vertical="center" wrapText="1"/>
    </xf>
    <xf numFmtId="0" fontId="38"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9" fillId="0" borderId="1" xfId="0" applyNumberFormat="1" applyFont="1" applyFill="1" applyBorder="1" applyAlignment="1" applyProtection="1">
      <alignment horizontal="center" vertical="center" wrapText="1"/>
      <protection locked="0"/>
    </xf>
    <xf numFmtId="0" fontId="19" fillId="0" borderId="1" xfId="0" applyFont="1" applyFill="1" applyBorder="1">
      <alignment vertical="center"/>
    </xf>
    <xf numFmtId="0" fontId="19" fillId="0" borderId="1" xfId="40" applyNumberFormat="1" applyFont="1" applyFill="1" applyBorder="1" applyAlignment="1" applyProtection="1">
      <alignment horizontal="justify" vertical="center" wrapText="1"/>
    </xf>
    <xf numFmtId="0" fontId="12" fillId="0" borderId="1" xfId="40" applyNumberFormat="1" applyFont="1" applyFill="1" applyBorder="1" applyAlignment="1" applyProtection="1">
      <alignment horizontal="justify" vertical="center" wrapText="1"/>
    </xf>
    <xf numFmtId="0" fontId="19" fillId="0" borderId="1" xfId="52"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188"/>
  <sheetViews>
    <sheetView tabSelected="1" view="pageBreakPreview" zoomScale="40" zoomScaleNormal="100" workbookViewId="0">
      <pane xSplit="6" ySplit="6" topLeftCell="H7" activePane="bottomRight" state="frozen"/>
      <selection/>
      <selection pane="topRight"/>
      <selection pane="bottomLeft"/>
      <selection pane="bottomRight" activeCell="A2" sqref="A2:AZ2"/>
    </sheetView>
  </sheetViews>
  <sheetFormatPr defaultColWidth="8.89090909090909" defaultRowHeight="14"/>
  <cols>
    <col min="1" max="1" width="10.2090909090909" style="124" customWidth="1"/>
    <col min="2" max="2" width="12.7181818181818" style="124" customWidth="1"/>
    <col min="3" max="3" width="11.8090909090909" style="125" customWidth="1"/>
    <col min="4" max="4" width="21.0363636363636" style="120" customWidth="1"/>
    <col min="5" max="5" width="12.7272727272727" style="124" customWidth="1"/>
    <col min="6" max="6" width="12.5" style="126" customWidth="1"/>
    <col min="7" max="7" width="16.2545454545455" style="120" customWidth="1"/>
    <col min="8" max="8" width="198.054545454545" style="120" customWidth="1"/>
    <col min="9" max="9" width="10" style="124" customWidth="1"/>
    <col min="10" max="10" width="10.9363636363636" style="124" customWidth="1"/>
    <col min="11" max="15" width="9.62727272727273" style="124" customWidth="1"/>
    <col min="16" max="16" width="15.2090909090909" style="124" customWidth="1"/>
    <col min="17" max="18" width="9.62727272727273" style="124" customWidth="1"/>
    <col min="19" max="20" width="11.5818181818182" style="124" customWidth="1"/>
    <col min="21" max="21" width="10.6727272727273" style="120" customWidth="1"/>
    <col min="22" max="22" width="15" style="120" customWidth="1"/>
    <col min="23" max="23" width="13.1636363636364" style="120" customWidth="1"/>
    <col min="24" max="24" width="13.1818181818182" style="120" customWidth="1"/>
    <col min="25" max="25" width="12.2727272727273" style="120" customWidth="1"/>
    <col min="26" max="28" width="15" style="124" customWidth="1"/>
    <col min="29" max="29" width="19.1636363636364" style="124" customWidth="1"/>
    <col min="30" max="31" width="15" style="124" customWidth="1"/>
    <col min="32" max="32" width="12.0454545454545" style="124" customWidth="1"/>
    <col min="33" max="34" width="14.7727272727273" style="124" customWidth="1"/>
    <col min="35" max="35" width="18.1727272727273" style="124" customWidth="1"/>
    <col min="36" max="39" width="12.7" style="124" customWidth="1"/>
    <col min="40" max="40" width="14.7181818181818" style="124" customWidth="1"/>
    <col min="41" max="41" width="12.7090909090909" style="124" customWidth="1"/>
    <col min="42" max="45" width="11.1272727272727" style="124" customWidth="1"/>
    <col min="46" max="47" width="10.9090909090909" style="124" customWidth="1"/>
    <col min="48" max="48" width="11.5818181818182" style="124" customWidth="1"/>
    <col min="49" max="49" width="12.5" style="124" customWidth="1"/>
    <col min="50" max="50" width="12.2181818181818" style="124" customWidth="1"/>
    <col min="51" max="52" width="76.1090909090909" style="120" customWidth="1"/>
    <col min="53" max="53" width="15.6272727272727" style="120" customWidth="1"/>
    <col min="54" max="54" width="20" style="120"/>
    <col min="55" max="55" width="18.3363636363636" style="120"/>
    <col min="56" max="16384" width="8.89090909090909" style="120"/>
  </cols>
  <sheetData>
    <row r="1" s="109" customFormat="1" ht="39" customHeight="1" spans="1:53">
      <c r="A1" s="127" t="s">
        <v>0</v>
      </c>
      <c r="B1" s="127"/>
      <c r="C1" s="128"/>
      <c r="D1" s="129"/>
      <c r="H1" s="130" t="s">
        <v>1</v>
      </c>
      <c r="I1" s="171"/>
      <c r="J1" s="171"/>
      <c r="K1" s="171" t="s">
        <v>1</v>
      </c>
      <c r="L1" s="171" t="s">
        <v>1</v>
      </c>
      <c r="Z1" s="180" t="s">
        <v>1</v>
      </c>
      <c r="AA1" s="180"/>
      <c r="AB1" s="180"/>
      <c r="AY1" s="189"/>
      <c r="AZ1" s="189"/>
      <c r="BA1" s="189"/>
    </row>
    <row r="2" s="110" customFormat="1" ht="63" customHeight="1" spans="1:53">
      <c r="A2" s="131" t="s">
        <v>2</v>
      </c>
      <c r="B2" s="131"/>
      <c r="C2" s="132"/>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row>
    <row r="3" s="111" customFormat="1" ht="70" customHeight="1" spans="1:53">
      <c r="A3" s="133" t="s">
        <v>3</v>
      </c>
      <c r="B3" s="133" t="s">
        <v>4</v>
      </c>
      <c r="C3" s="134" t="s">
        <v>5</v>
      </c>
      <c r="D3" s="133" t="s">
        <v>6</v>
      </c>
      <c r="E3" s="133" t="s">
        <v>7</v>
      </c>
      <c r="F3" s="133" t="s">
        <v>8</v>
      </c>
      <c r="G3" s="133" t="s">
        <v>9</v>
      </c>
      <c r="H3" s="133" t="s">
        <v>10</v>
      </c>
      <c r="I3" s="133" t="s">
        <v>11</v>
      </c>
      <c r="J3" s="133" t="s">
        <v>12</v>
      </c>
      <c r="K3" s="133" t="s">
        <v>13</v>
      </c>
      <c r="L3" s="133"/>
      <c r="M3" s="133"/>
      <c r="N3" s="133"/>
      <c r="O3" s="133"/>
      <c r="P3" s="133"/>
      <c r="Q3" s="133"/>
      <c r="R3" s="133"/>
      <c r="S3" s="133" t="s">
        <v>14</v>
      </c>
      <c r="T3" s="133"/>
      <c r="U3" s="133" t="s">
        <v>15</v>
      </c>
      <c r="V3" s="133"/>
      <c r="W3" s="133"/>
      <c r="X3" s="133"/>
      <c r="Y3" s="133"/>
      <c r="Z3" s="134" t="s">
        <v>16</v>
      </c>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3" t="s">
        <v>17</v>
      </c>
      <c r="AZ3" s="133" t="s">
        <v>18</v>
      </c>
      <c r="BA3" s="133" t="s">
        <v>19</v>
      </c>
    </row>
    <row r="4" s="111" customFormat="1" ht="46" customHeight="1" spans="1:53">
      <c r="A4" s="133"/>
      <c r="B4" s="133"/>
      <c r="C4" s="134"/>
      <c r="D4" s="133"/>
      <c r="E4" s="133"/>
      <c r="F4" s="133"/>
      <c r="G4" s="133"/>
      <c r="H4" s="133"/>
      <c r="I4" s="133"/>
      <c r="J4" s="133"/>
      <c r="K4" s="133" t="s">
        <v>20</v>
      </c>
      <c r="L4" s="133" t="s">
        <v>21</v>
      </c>
      <c r="M4" s="133" t="s">
        <v>22</v>
      </c>
      <c r="N4" s="133" t="s">
        <v>23</v>
      </c>
      <c r="O4" s="133" t="s">
        <v>24</v>
      </c>
      <c r="P4" s="133" t="s">
        <v>25</v>
      </c>
      <c r="Q4" s="133" t="s">
        <v>26</v>
      </c>
      <c r="R4" s="133" t="s">
        <v>27</v>
      </c>
      <c r="S4" s="133" t="s">
        <v>28</v>
      </c>
      <c r="T4" s="133" t="s">
        <v>29</v>
      </c>
      <c r="U4" s="133" t="s">
        <v>30</v>
      </c>
      <c r="V4" s="133" t="s">
        <v>31</v>
      </c>
      <c r="W4" s="133" t="s">
        <v>32</v>
      </c>
      <c r="X4" s="133" t="s">
        <v>33</v>
      </c>
      <c r="Y4" s="133" t="s">
        <v>34</v>
      </c>
      <c r="Z4" s="134" t="s">
        <v>35</v>
      </c>
      <c r="AA4" s="134" t="s">
        <v>36</v>
      </c>
      <c r="AB4" s="181" t="s">
        <v>37</v>
      </c>
      <c r="AC4" s="133" t="s">
        <v>38</v>
      </c>
      <c r="AD4" s="134" t="s">
        <v>39</v>
      </c>
      <c r="AE4" s="134"/>
      <c r="AF4" s="134"/>
      <c r="AG4" s="134"/>
      <c r="AH4" s="134"/>
      <c r="AI4" s="134"/>
      <c r="AJ4" s="133" t="s">
        <v>40</v>
      </c>
      <c r="AK4" s="187" t="s">
        <v>41</v>
      </c>
      <c r="AL4" s="133" t="s">
        <v>42</v>
      </c>
      <c r="AM4" s="133" t="s">
        <v>43</v>
      </c>
      <c r="AN4" s="133" t="s">
        <v>44</v>
      </c>
      <c r="AO4" s="133" t="s">
        <v>45</v>
      </c>
      <c r="AP4" s="133" t="s">
        <v>46</v>
      </c>
      <c r="AQ4" s="133" t="s">
        <v>47</v>
      </c>
      <c r="AR4" s="133" t="s">
        <v>48</v>
      </c>
      <c r="AS4" s="133" t="s">
        <v>48</v>
      </c>
      <c r="AT4" s="133" t="s">
        <v>49</v>
      </c>
      <c r="AU4" s="187" t="s">
        <v>50</v>
      </c>
      <c r="AV4" s="133" t="s">
        <v>51</v>
      </c>
      <c r="AW4" s="133" t="s">
        <v>52</v>
      </c>
      <c r="AX4" s="133" t="s">
        <v>53</v>
      </c>
      <c r="AY4" s="133"/>
      <c r="AZ4" s="133"/>
      <c r="BA4" s="133"/>
    </row>
    <row r="5" s="111" customFormat="1" ht="118" customHeight="1" spans="1:53">
      <c r="A5" s="133"/>
      <c r="B5" s="133"/>
      <c r="C5" s="134"/>
      <c r="D5" s="133"/>
      <c r="E5" s="133"/>
      <c r="F5" s="133"/>
      <c r="G5" s="133"/>
      <c r="H5" s="133"/>
      <c r="I5" s="133"/>
      <c r="J5" s="133"/>
      <c r="K5" s="133"/>
      <c r="L5" s="133"/>
      <c r="M5" s="133"/>
      <c r="N5" s="133"/>
      <c r="O5" s="133"/>
      <c r="P5" s="133"/>
      <c r="Q5" s="133"/>
      <c r="R5" s="133"/>
      <c r="S5" s="133"/>
      <c r="T5" s="133"/>
      <c r="U5" s="133"/>
      <c r="V5" s="133"/>
      <c r="W5" s="133"/>
      <c r="X5" s="133"/>
      <c r="Y5" s="133"/>
      <c r="Z5" s="134"/>
      <c r="AA5" s="134"/>
      <c r="AB5" s="182"/>
      <c r="AC5" s="133"/>
      <c r="AD5" s="134" t="s">
        <v>54</v>
      </c>
      <c r="AE5" s="134" t="s">
        <v>55</v>
      </c>
      <c r="AF5" s="134" t="s">
        <v>56</v>
      </c>
      <c r="AG5" s="134" t="s">
        <v>57</v>
      </c>
      <c r="AH5" s="134" t="s">
        <v>58</v>
      </c>
      <c r="AI5" s="134" t="s">
        <v>59</v>
      </c>
      <c r="AJ5" s="133"/>
      <c r="AK5" s="188"/>
      <c r="AL5" s="133"/>
      <c r="AM5" s="133"/>
      <c r="AN5" s="133"/>
      <c r="AO5" s="133"/>
      <c r="AP5" s="133"/>
      <c r="AQ5" s="133"/>
      <c r="AR5" s="133"/>
      <c r="AS5" s="133"/>
      <c r="AT5" s="133"/>
      <c r="AU5" s="188"/>
      <c r="AV5" s="133"/>
      <c r="AW5" s="133"/>
      <c r="AX5" s="133"/>
      <c r="AY5" s="133"/>
      <c r="AZ5" s="133"/>
      <c r="BA5" s="133"/>
    </row>
    <row r="6" s="112" customFormat="1" ht="46" customHeight="1" spans="1:53">
      <c r="A6" s="135"/>
      <c r="B6" s="135"/>
      <c r="C6" s="135"/>
      <c r="D6" s="135"/>
      <c r="E6" s="135"/>
      <c r="F6" s="135"/>
      <c r="G6" s="135"/>
      <c r="H6" s="135"/>
      <c r="I6" s="135">
        <f t="shared" ref="I6:R6" si="0">I7+I86+I103+I145+I150+I171+I180+I183</f>
        <v>58</v>
      </c>
      <c r="J6" s="135"/>
      <c r="K6" s="135">
        <f t="shared" si="0"/>
        <v>32</v>
      </c>
      <c r="L6" s="135">
        <f t="shared" si="0"/>
        <v>1</v>
      </c>
      <c r="M6" s="135">
        <f t="shared" si="0"/>
        <v>23</v>
      </c>
      <c r="N6" s="135">
        <f t="shared" si="0"/>
        <v>0</v>
      </c>
      <c r="O6" s="135">
        <f t="shared" si="0"/>
        <v>1</v>
      </c>
      <c r="P6" s="135">
        <f t="shared" si="0"/>
        <v>0</v>
      </c>
      <c r="Q6" s="135">
        <f t="shared" si="0"/>
        <v>0</v>
      </c>
      <c r="R6" s="135">
        <f t="shared" si="0"/>
        <v>1</v>
      </c>
      <c r="S6" s="135"/>
      <c r="T6" s="135"/>
      <c r="U6" s="135"/>
      <c r="V6" s="135"/>
      <c r="W6" s="135"/>
      <c r="X6" s="135"/>
      <c r="Y6" s="135"/>
      <c r="Z6" s="135">
        <f t="shared" ref="Z6:AE6" si="1">Z7+Z86+Z103+Z145+Z150+Z171+Z180+Z183</f>
        <v>152025.099596</v>
      </c>
      <c r="AA6" s="135">
        <f t="shared" si="1"/>
        <v>128763.919596</v>
      </c>
      <c r="AB6" s="135">
        <f t="shared" si="1"/>
        <v>81053.83</v>
      </c>
      <c r="AC6" s="135">
        <f t="shared" si="1"/>
        <v>44888</v>
      </c>
      <c r="AD6" s="135">
        <f t="shared" si="1"/>
        <v>36991</v>
      </c>
      <c r="AE6" s="135">
        <f t="shared" si="1"/>
        <v>1934</v>
      </c>
      <c r="AF6" s="135">
        <f t="shared" ref="AF6:AX6" si="2">AF7+AF86+AF103+AF145+AF150+AF171+AF180+AF183</f>
        <v>2939</v>
      </c>
      <c r="AG6" s="135">
        <f t="shared" si="2"/>
        <v>2566</v>
      </c>
      <c r="AH6" s="135">
        <f t="shared" si="2"/>
        <v>267</v>
      </c>
      <c r="AI6" s="135">
        <f t="shared" si="2"/>
        <v>191</v>
      </c>
      <c r="AJ6" s="135">
        <f t="shared" si="2"/>
        <v>7642</v>
      </c>
      <c r="AK6" s="135">
        <f t="shared" si="2"/>
        <v>517</v>
      </c>
      <c r="AL6" s="135">
        <f t="shared" si="2"/>
        <v>5076</v>
      </c>
      <c r="AM6" s="135">
        <f t="shared" si="2"/>
        <v>1854</v>
      </c>
      <c r="AN6" s="135">
        <f t="shared" si="2"/>
        <v>5736.23</v>
      </c>
      <c r="AO6" s="135">
        <f t="shared" si="2"/>
        <v>18417.585648</v>
      </c>
      <c r="AP6" s="135">
        <f t="shared" si="2"/>
        <v>6000</v>
      </c>
      <c r="AQ6" s="135">
        <f t="shared" si="2"/>
        <v>1000</v>
      </c>
      <c r="AR6" s="135">
        <f t="shared" si="2"/>
        <v>9000</v>
      </c>
      <c r="AS6" s="135">
        <f t="shared" si="2"/>
        <v>24000</v>
      </c>
      <c r="AT6" s="135">
        <f t="shared" si="2"/>
        <v>210</v>
      </c>
      <c r="AU6" s="135">
        <f t="shared" si="2"/>
        <v>125</v>
      </c>
      <c r="AV6" s="135">
        <f t="shared" si="2"/>
        <v>4298.103948</v>
      </c>
      <c r="AW6" s="135"/>
      <c r="AX6" s="135">
        <f>AX7+AX86+AX103+AX145+AX150+AX171+AX180+AX183</f>
        <v>23261.18</v>
      </c>
      <c r="AY6" s="135"/>
      <c r="AZ6" s="135"/>
      <c r="BA6" s="135"/>
    </row>
    <row r="7" s="113" customFormat="1" ht="30" customHeight="1" spans="1:53">
      <c r="A7" s="136" t="s">
        <v>60</v>
      </c>
      <c r="B7" s="137"/>
      <c r="C7" s="137"/>
      <c r="D7" s="137"/>
      <c r="E7" s="137"/>
      <c r="F7" s="137"/>
      <c r="G7" s="137"/>
      <c r="H7" s="137"/>
      <c r="I7" s="172">
        <f t="shared" ref="I7:R7" si="3">I8+I55+I62+I73+I78</f>
        <v>36</v>
      </c>
      <c r="J7" s="172"/>
      <c r="K7" s="172">
        <f t="shared" si="3"/>
        <v>32</v>
      </c>
      <c r="L7" s="172">
        <f t="shared" si="3"/>
        <v>0</v>
      </c>
      <c r="M7" s="172">
        <f t="shared" si="3"/>
        <v>4</v>
      </c>
      <c r="N7" s="172">
        <f t="shared" si="3"/>
        <v>0</v>
      </c>
      <c r="O7" s="172">
        <f t="shared" si="3"/>
        <v>0</v>
      </c>
      <c r="P7" s="172">
        <f t="shared" si="3"/>
        <v>0</v>
      </c>
      <c r="Q7" s="172">
        <f t="shared" si="3"/>
        <v>0</v>
      </c>
      <c r="R7" s="172">
        <f t="shared" si="3"/>
        <v>0</v>
      </c>
      <c r="S7" s="172"/>
      <c r="T7" s="172"/>
      <c r="U7" s="172"/>
      <c r="V7" s="172"/>
      <c r="W7" s="172"/>
      <c r="X7" s="172"/>
      <c r="Y7" s="172"/>
      <c r="Z7" s="172">
        <f t="shared" ref="Z7:AE7" si="4">Z8+Z55+Z62+Z73+Z78</f>
        <v>130378.059596</v>
      </c>
      <c r="AA7" s="172">
        <f t="shared" si="4"/>
        <v>107168.059596</v>
      </c>
      <c r="AB7" s="172">
        <f t="shared" si="4"/>
        <v>64097.542611</v>
      </c>
      <c r="AC7" s="172">
        <f t="shared" si="4"/>
        <v>36287.973063</v>
      </c>
      <c r="AD7" s="172">
        <f t="shared" si="4"/>
        <v>31354.699403</v>
      </c>
      <c r="AE7" s="172">
        <f t="shared" si="4"/>
        <v>1934</v>
      </c>
      <c r="AF7" s="172">
        <f t="shared" ref="AF7:AX7" si="5">AF8+AF55+AF62+AF73+AF78</f>
        <v>20.81366</v>
      </c>
      <c r="AG7" s="172">
        <f t="shared" si="5"/>
        <v>2520.46</v>
      </c>
      <c r="AH7" s="172">
        <f t="shared" si="5"/>
        <v>267</v>
      </c>
      <c r="AI7" s="172">
        <f t="shared" si="5"/>
        <v>191</v>
      </c>
      <c r="AJ7" s="172">
        <f t="shared" si="5"/>
        <v>6442</v>
      </c>
      <c r="AK7" s="172">
        <f t="shared" si="5"/>
        <v>0</v>
      </c>
      <c r="AL7" s="172">
        <f t="shared" si="5"/>
        <v>2699.813518</v>
      </c>
      <c r="AM7" s="172">
        <f t="shared" si="5"/>
        <v>1582.2</v>
      </c>
      <c r="AN7" s="172">
        <f t="shared" si="5"/>
        <v>5079.95603</v>
      </c>
      <c r="AO7" s="172">
        <f t="shared" si="5"/>
        <v>16911.613037</v>
      </c>
      <c r="AP7" s="172">
        <f t="shared" si="5"/>
        <v>3000</v>
      </c>
      <c r="AQ7" s="172">
        <f t="shared" si="5"/>
        <v>0</v>
      </c>
      <c r="AR7" s="172">
        <f t="shared" si="5"/>
        <v>9000</v>
      </c>
      <c r="AS7" s="172">
        <f t="shared" si="5"/>
        <v>24000</v>
      </c>
      <c r="AT7" s="172">
        <f t="shared" si="5"/>
        <v>0</v>
      </c>
      <c r="AU7" s="172">
        <f t="shared" si="5"/>
        <v>0</v>
      </c>
      <c r="AV7" s="172">
        <f t="shared" si="5"/>
        <v>2164.503948</v>
      </c>
      <c r="AW7" s="172"/>
      <c r="AX7" s="172">
        <f>AX8+AX55+AX62+AX73+AX78</f>
        <v>23210</v>
      </c>
      <c r="AY7" s="172"/>
      <c r="AZ7" s="172"/>
      <c r="BA7" s="172"/>
    </row>
    <row r="8" s="113" customFormat="1" ht="30" customHeight="1" spans="1:53">
      <c r="A8" s="138" t="s">
        <v>61</v>
      </c>
      <c r="B8" s="137"/>
      <c r="C8" s="137"/>
      <c r="D8" s="137"/>
      <c r="E8" s="137"/>
      <c r="F8" s="137"/>
      <c r="G8" s="137"/>
      <c r="H8" s="137"/>
      <c r="I8" s="172">
        <f t="shared" ref="I8:R8" si="6">I9+I28+I43+I44+I51+I53+I54</f>
        <v>29</v>
      </c>
      <c r="J8" s="172"/>
      <c r="K8" s="172">
        <f t="shared" si="6"/>
        <v>29</v>
      </c>
      <c r="L8" s="172">
        <f t="shared" si="6"/>
        <v>0</v>
      </c>
      <c r="M8" s="172">
        <f t="shared" si="6"/>
        <v>0</v>
      </c>
      <c r="N8" s="172">
        <f t="shared" si="6"/>
        <v>0</v>
      </c>
      <c r="O8" s="172">
        <f t="shared" si="6"/>
        <v>0</v>
      </c>
      <c r="P8" s="172">
        <f t="shared" si="6"/>
        <v>0</v>
      </c>
      <c r="Q8" s="172">
        <f t="shared" si="6"/>
        <v>0</v>
      </c>
      <c r="R8" s="172">
        <f t="shared" si="6"/>
        <v>0</v>
      </c>
      <c r="S8" s="172"/>
      <c r="T8" s="172"/>
      <c r="U8" s="172"/>
      <c r="V8" s="172"/>
      <c r="W8" s="172"/>
      <c r="X8" s="172"/>
      <c r="Y8" s="172"/>
      <c r="Z8" s="172">
        <f t="shared" ref="Z8:AE8" si="7">Z9+Z28+Z43+Z44+Z51+Z53+Z54</f>
        <v>54080.059596</v>
      </c>
      <c r="AA8" s="172">
        <f t="shared" si="7"/>
        <v>42870.059596</v>
      </c>
      <c r="AB8" s="172">
        <f t="shared" si="7"/>
        <v>37588.247565</v>
      </c>
      <c r="AC8" s="172">
        <f t="shared" si="7"/>
        <v>29771.862711</v>
      </c>
      <c r="AD8" s="172">
        <f t="shared" si="7"/>
        <v>25741.641599</v>
      </c>
      <c r="AE8" s="172">
        <f t="shared" si="7"/>
        <v>980.386052</v>
      </c>
      <c r="AF8" s="172">
        <f t="shared" ref="AF8:AX8" si="8">AF9+AF28+AF43+AF44+AF51+AF53+AF54</f>
        <v>20.81366</v>
      </c>
      <c r="AG8" s="172">
        <f t="shared" si="8"/>
        <v>2520.46</v>
      </c>
      <c r="AH8" s="172">
        <f t="shared" si="8"/>
        <v>267</v>
      </c>
      <c r="AI8" s="172">
        <f t="shared" si="8"/>
        <v>191</v>
      </c>
      <c r="AJ8" s="172">
        <f t="shared" si="8"/>
        <v>0</v>
      </c>
      <c r="AK8" s="172">
        <f t="shared" si="8"/>
        <v>0</v>
      </c>
      <c r="AL8" s="172">
        <f t="shared" si="8"/>
        <v>805.579518</v>
      </c>
      <c r="AM8" s="172">
        <f t="shared" si="8"/>
        <v>1582.2</v>
      </c>
      <c r="AN8" s="172">
        <f t="shared" si="8"/>
        <v>2479.166736</v>
      </c>
      <c r="AO8" s="172">
        <f t="shared" si="8"/>
        <v>3117.308083</v>
      </c>
      <c r="AP8" s="172">
        <f t="shared" si="8"/>
        <v>0</v>
      </c>
      <c r="AQ8" s="172">
        <f t="shared" si="8"/>
        <v>0</v>
      </c>
      <c r="AR8" s="172">
        <f t="shared" si="8"/>
        <v>3000</v>
      </c>
      <c r="AS8" s="172">
        <f t="shared" si="8"/>
        <v>0</v>
      </c>
      <c r="AT8" s="172">
        <f t="shared" si="8"/>
        <v>0</v>
      </c>
      <c r="AU8" s="172">
        <f t="shared" si="8"/>
        <v>0</v>
      </c>
      <c r="AV8" s="172">
        <f t="shared" si="8"/>
        <v>2164.503948</v>
      </c>
      <c r="AW8" s="172"/>
      <c r="AX8" s="172">
        <f>AX9+AX28+AX43+AX44+AX51+AX53+AX54</f>
        <v>11210</v>
      </c>
      <c r="AY8" s="172"/>
      <c r="AZ8" s="172"/>
      <c r="BA8" s="172"/>
    </row>
    <row r="9" s="114" customFormat="1" ht="30" customHeight="1" spans="1:53">
      <c r="A9" s="138" t="s">
        <v>62</v>
      </c>
      <c r="B9" s="137"/>
      <c r="C9" s="137"/>
      <c r="D9" s="137"/>
      <c r="E9" s="137"/>
      <c r="F9" s="137"/>
      <c r="G9" s="137"/>
      <c r="H9" s="137"/>
      <c r="I9" s="173">
        <f t="shared" ref="I9:R9" si="9">I10+I11</f>
        <v>16</v>
      </c>
      <c r="J9" s="173"/>
      <c r="K9" s="173">
        <f t="shared" si="9"/>
        <v>16</v>
      </c>
      <c r="L9" s="173">
        <f t="shared" si="9"/>
        <v>0</v>
      </c>
      <c r="M9" s="173">
        <f t="shared" si="9"/>
        <v>0</v>
      </c>
      <c r="N9" s="173">
        <f t="shared" si="9"/>
        <v>0</v>
      </c>
      <c r="O9" s="173">
        <f t="shared" si="9"/>
        <v>0</v>
      </c>
      <c r="P9" s="173">
        <f t="shared" si="9"/>
        <v>0</v>
      </c>
      <c r="Q9" s="173">
        <f t="shared" si="9"/>
        <v>0</v>
      </c>
      <c r="R9" s="173">
        <f t="shared" si="9"/>
        <v>0</v>
      </c>
      <c r="S9" s="173"/>
      <c r="T9" s="173"/>
      <c r="U9" s="173"/>
      <c r="V9" s="173"/>
      <c r="W9" s="173"/>
      <c r="X9" s="173"/>
      <c r="Y9" s="173"/>
      <c r="Z9" s="168">
        <f t="shared" ref="Z9:AE9" si="10">Z10+Z11</f>
        <v>20164.543596</v>
      </c>
      <c r="AA9" s="168">
        <f t="shared" si="10"/>
        <v>20164.543596</v>
      </c>
      <c r="AB9" s="168">
        <f t="shared" si="10"/>
        <v>19179.857413</v>
      </c>
      <c r="AC9" s="168">
        <f t="shared" si="10"/>
        <v>14096.246659</v>
      </c>
      <c r="AD9" s="168">
        <f t="shared" si="10"/>
        <v>11036.411599</v>
      </c>
      <c r="AE9" s="168">
        <f t="shared" si="10"/>
        <v>201</v>
      </c>
      <c r="AF9" s="168">
        <f t="shared" ref="AF9:AX9" si="11">AF10+AF11</f>
        <v>20.81366</v>
      </c>
      <c r="AG9" s="168">
        <f t="shared" si="11"/>
        <v>2520.46</v>
      </c>
      <c r="AH9" s="168">
        <f t="shared" si="11"/>
        <v>267</v>
      </c>
      <c r="AI9" s="168">
        <f t="shared" si="11"/>
        <v>0</v>
      </c>
      <c r="AJ9" s="168">
        <f t="shared" si="11"/>
        <v>0</v>
      </c>
      <c r="AK9" s="168">
        <f t="shared" si="11"/>
        <v>0</v>
      </c>
      <c r="AL9" s="168">
        <f t="shared" si="11"/>
        <v>322.633518</v>
      </c>
      <c r="AM9" s="168">
        <f t="shared" si="11"/>
        <v>0</v>
      </c>
      <c r="AN9" s="168">
        <f t="shared" si="11"/>
        <v>1811.538636</v>
      </c>
      <c r="AO9" s="168">
        <f t="shared" si="11"/>
        <v>984.686183</v>
      </c>
      <c r="AP9" s="168">
        <f t="shared" si="11"/>
        <v>0</v>
      </c>
      <c r="AQ9" s="168">
        <f t="shared" si="11"/>
        <v>0</v>
      </c>
      <c r="AR9" s="168">
        <f t="shared" si="11"/>
        <v>3000</v>
      </c>
      <c r="AS9" s="168">
        <f t="shared" si="11"/>
        <v>0</v>
      </c>
      <c r="AT9" s="168">
        <f t="shared" si="11"/>
        <v>0</v>
      </c>
      <c r="AU9" s="168">
        <f t="shared" si="11"/>
        <v>0</v>
      </c>
      <c r="AV9" s="168">
        <f t="shared" si="11"/>
        <v>0</v>
      </c>
      <c r="AW9" s="168"/>
      <c r="AX9" s="168">
        <f>AX10+AX11</f>
        <v>0</v>
      </c>
      <c r="AY9" s="173"/>
      <c r="AZ9" s="173"/>
      <c r="BA9" s="173"/>
    </row>
    <row r="10" s="114" customFormat="1" ht="30" customHeight="1" spans="1:53">
      <c r="A10" s="139" t="s">
        <v>63</v>
      </c>
      <c r="B10" s="137"/>
      <c r="C10" s="137"/>
      <c r="D10" s="137"/>
      <c r="E10" s="137"/>
      <c r="F10" s="137"/>
      <c r="G10" s="137"/>
      <c r="H10" s="137"/>
      <c r="I10" s="173"/>
      <c r="J10" s="173"/>
      <c r="K10" s="173"/>
      <c r="L10" s="173"/>
      <c r="M10" s="173"/>
      <c r="N10" s="173"/>
      <c r="O10" s="173"/>
      <c r="P10" s="173"/>
      <c r="Q10" s="173"/>
      <c r="R10" s="173"/>
      <c r="S10" s="173"/>
      <c r="T10" s="173"/>
      <c r="U10" s="173"/>
      <c r="V10" s="173"/>
      <c r="W10" s="173"/>
      <c r="X10" s="173"/>
      <c r="Y10" s="173"/>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73"/>
      <c r="AZ10" s="173"/>
      <c r="BA10" s="173"/>
    </row>
    <row r="11" s="114" customFormat="1" ht="30" customHeight="1" spans="1:53">
      <c r="A11" s="139" t="s">
        <v>63</v>
      </c>
      <c r="B11" s="137"/>
      <c r="C11" s="137"/>
      <c r="D11" s="137"/>
      <c r="E11" s="137"/>
      <c r="F11" s="137"/>
      <c r="G11" s="137"/>
      <c r="H11" s="137"/>
      <c r="I11" s="173">
        <f t="shared" ref="I11:R11" si="12">SUM(I12:I27)</f>
        <v>16</v>
      </c>
      <c r="J11" s="173">
        <f t="shared" si="12"/>
        <v>38743.24</v>
      </c>
      <c r="K11" s="173">
        <f t="shared" si="12"/>
        <v>16</v>
      </c>
      <c r="L11" s="173">
        <f t="shared" si="12"/>
        <v>0</v>
      </c>
      <c r="M11" s="173">
        <f t="shared" si="12"/>
        <v>0</v>
      </c>
      <c r="N11" s="173">
        <f t="shared" si="12"/>
        <v>0</v>
      </c>
      <c r="O11" s="173">
        <f t="shared" si="12"/>
        <v>0</v>
      </c>
      <c r="P11" s="173">
        <f t="shared" si="12"/>
        <v>0</v>
      </c>
      <c r="Q11" s="173">
        <f t="shared" si="12"/>
        <v>0</v>
      </c>
      <c r="R11" s="173">
        <f t="shared" si="12"/>
        <v>0</v>
      </c>
      <c r="S11" s="173"/>
      <c r="T11" s="173"/>
      <c r="U11" s="173"/>
      <c r="V11" s="173"/>
      <c r="W11" s="173"/>
      <c r="X11" s="173"/>
      <c r="Y11" s="173"/>
      <c r="Z11" s="168">
        <f t="shared" ref="Z11:AE11" si="13">SUM(Z12:Z27)</f>
        <v>20164.543596</v>
      </c>
      <c r="AA11" s="168">
        <f t="shared" si="13"/>
        <v>20164.543596</v>
      </c>
      <c r="AB11" s="168">
        <f t="shared" si="13"/>
        <v>19179.857413</v>
      </c>
      <c r="AC11" s="168">
        <f t="shared" si="13"/>
        <v>14096.246659</v>
      </c>
      <c r="AD11" s="168">
        <f t="shared" si="13"/>
        <v>11036.411599</v>
      </c>
      <c r="AE11" s="168">
        <f t="shared" si="13"/>
        <v>201</v>
      </c>
      <c r="AF11" s="168">
        <f t="shared" ref="AF11:AX11" si="14">SUM(AF12:AF27)</f>
        <v>20.81366</v>
      </c>
      <c r="AG11" s="168">
        <f t="shared" si="14"/>
        <v>2520.46</v>
      </c>
      <c r="AH11" s="168">
        <f t="shared" si="14"/>
        <v>267</v>
      </c>
      <c r="AI11" s="168">
        <f t="shared" si="14"/>
        <v>0</v>
      </c>
      <c r="AJ11" s="168">
        <f t="shared" si="14"/>
        <v>0</v>
      </c>
      <c r="AK11" s="168">
        <f t="shared" si="14"/>
        <v>0</v>
      </c>
      <c r="AL11" s="168">
        <f t="shared" si="14"/>
        <v>322.633518</v>
      </c>
      <c r="AM11" s="168">
        <f t="shared" si="14"/>
        <v>0</v>
      </c>
      <c r="AN11" s="168">
        <f t="shared" si="14"/>
        <v>1811.538636</v>
      </c>
      <c r="AO11" s="168">
        <f t="shared" si="14"/>
        <v>984.686183</v>
      </c>
      <c r="AP11" s="168">
        <f t="shared" si="14"/>
        <v>0</v>
      </c>
      <c r="AQ11" s="168">
        <f t="shared" si="14"/>
        <v>0</v>
      </c>
      <c r="AR11" s="168">
        <f t="shared" si="14"/>
        <v>3000</v>
      </c>
      <c r="AS11" s="168">
        <f t="shared" si="14"/>
        <v>0</v>
      </c>
      <c r="AT11" s="168">
        <f t="shared" si="14"/>
        <v>0</v>
      </c>
      <c r="AU11" s="168">
        <f t="shared" si="14"/>
        <v>0</v>
      </c>
      <c r="AV11" s="168">
        <f t="shared" si="14"/>
        <v>0</v>
      </c>
      <c r="AW11" s="168"/>
      <c r="AX11" s="168">
        <f>SUM(AX12:AX27)</f>
        <v>0</v>
      </c>
      <c r="AY11" s="173"/>
      <c r="AZ11" s="173"/>
      <c r="BA11" s="173"/>
    </row>
    <row r="12" s="115" customFormat="1" ht="324" customHeight="1" spans="1:53">
      <c r="A12" s="140">
        <f>MAX($A$11:A11)+1</f>
        <v>1</v>
      </c>
      <c r="B12" s="141" t="s">
        <v>64</v>
      </c>
      <c r="C12" s="140">
        <v>2023</v>
      </c>
      <c r="D12" s="142" t="s">
        <v>65</v>
      </c>
      <c r="E12" s="143" t="s">
        <v>66</v>
      </c>
      <c r="F12" s="142" t="s">
        <v>67</v>
      </c>
      <c r="G12" s="144" t="s">
        <v>68</v>
      </c>
      <c r="H12" s="145" t="s">
        <v>69</v>
      </c>
      <c r="I12" s="144">
        <v>1</v>
      </c>
      <c r="J12" s="144">
        <v>3390</v>
      </c>
      <c r="K12" s="143">
        <v>1</v>
      </c>
      <c r="L12" s="143"/>
      <c r="M12" s="143"/>
      <c r="N12" s="143"/>
      <c r="O12" s="143"/>
      <c r="P12" s="143"/>
      <c r="Q12" s="143"/>
      <c r="R12" s="143"/>
      <c r="S12" s="143">
        <v>325</v>
      </c>
      <c r="T12" s="140">
        <v>972</v>
      </c>
      <c r="U12" s="142" t="s">
        <v>70</v>
      </c>
      <c r="V12" s="166" t="s">
        <v>71</v>
      </c>
      <c r="W12" s="142" t="s">
        <v>70</v>
      </c>
      <c r="X12" s="166" t="s">
        <v>71</v>
      </c>
      <c r="Y12" s="166" t="s">
        <v>72</v>
      </c>
      <c r="Z12" s="143">
        <v>2006.5</v>
      </c>
      <c r="AA12" s="143">
        <v>2006.5</v>
      </c>
      <c r="AB12" s="143">
        <v>1901.555377</v>
      </c>
      <c r="AC12" s="143">
        <v>1901.555377</v>
      </c>
      <c r="AD12" s="143"/>
      <c r="AE12" s="143"/>
      <c r="AF12" s="143"/>
      <c r="AG12" s="143">
        <v>1700</v>
      </c>
      <c r="AH12" s="143">
        <v>201.555377</v>
      </c>
      <c r="AI12" s="143"/>
      <c r="AJ12" s="143"/>
      <c r="AK12" s="143"/>
      <c r="AL12" s="143"/>
      <c r="AM12" s="143"/>
      <c r="AN12" s="143"/>
      <c r="AO12" s="143">
        <v>104.944623</v>
      </c>
      <c r="AP12" s="143"/>
      <c r="AQ12" s="143"/>
      <c r="AR12" s="143"/>
      <c r="AS12" s="143"/>
      <c r="AT12" s="143"/>
      <c r="AU12" s="143"/>
      <c r="AV12" s="143"/>
      <c r="AW12" s="143"/>
      <c r="AX12" s="143"/>
      <c r="AY12" s="151" t="s">
        <v>73</v>
      </c>
      <c r="AZ12" s="151" t="s">
        <v>74</v>
      </c>
      <c r="BA12" s="151"/>
    </row>
    <row r="13" s="115" customFormat="1" ht="318" customHeight="1" spans="1:53">
      <c r="A13" s="140">
        <f>MAX($A$11:A12)+1</f>
        <v>2</v>
      </c>
      <c r="B13" s="141" t="s">
        <v>75</v>
      </c>
      <c r="C13" s="140">
        <v>2023</v>
      </c>
      <c r="D13" s="142" t="s">
        <v>76</v>
      </c>
      <c r="E13" s="143" t="s">
        <v>77</v>
      </c>
      <c r="F13" s="142" t="s">
        <v>67</v>
      </c>
      <c r="G13" s="144" t="s">
        <v>78</v>
      </c>
      <c r="H13" s="146" t="s">
        <v>79</v>
      </c>
      <c r="I13" s="144">
        <v>1</v>
      </c>
      <c r="J13" s="144">
        <v>2042</v>
      </c>
      <c r="K13" s="143">
        <v>1</v>
      </c>
      <c r="L13" s="143"/>
      <c r="M13" s="143"/>
      <c r="N13" s="143"/>
      <c r="O13" s="143"/>
      <c r="P13" s="143"/>
      <c r="Q13" s="143"/>
      <c r="R13" s="143"/>
      <c r="S13" s="143">
        <v>687</v>
      </c>
      <c r="T13" s="140">
        <v>2766</v>
      </c>
      <c r="U13" s="142" t="s">
        <v>70</v>
      </c>
      <c r="V13" s="166" t="s">
        <v>71</v>
      </c>
      <c r="W13" s="142" t="s">
        <v>70</v>
      </c>
      <c r="X13" s="166" t="s">
        <v>71</v>
      </c>
      <c r="Y13" s="166" t="s">
        <v>72</v>
      </c>
      <c r="Z13" s="174">
        <v>363.703596</v>
      </c>
      <c r="AA13" s="174">
        <v>363.703596</v>
      </c>
      <c r="AB13" s="174">
        <v>287.529412</v>
      </c>
      <c r="AC13" s="143">
        <v>287.529412</v>
      </c>
      <c r="AD13" s="174">
        <v>287.529412</v>
      </c>
      <c r="AE13" s="174"/>
      <c r="AF13" s="143"/>
      <c r="AG13" s="143"/>
      <c r="AH13" s="143"/>
      <c r="AI13" s="143"/>
      <c r="AJ13" s="143"/>
      <c r="AK13" s="143"/>
      <c r="AL13" s="143"/>
      <c r="AM13" s="143"/>
      <c r="AN13" s="140"/>
      <c r="AO13" s="140">
        <v>76.174184</v>
      </c>
      <c r="AP13" s="143"/>
      <c r="AQ13" s="143"/>
      <c r="AR13" s="140"/>
      <c r="AS13" s="143"/>
      <c r="AT13" s="143"/>
      <c r="AU13" s="143"/>
      <c r="AV13" s="143"/>
      <c r="AW13" s="143"/>
      <c r="AX13" s="143"/>
      <c r="AY13" s="151" t="s">
        <v>73</v>
      </c>
      <c r="AZ13" s="151" t="s">
        <v>74</v>
      </c>
      <c r="BA13" s="151"/>
    </row>
    <row r="14" s="115" customFormat="1" ht="318" customHeight="1" spans="1:53">
      <c r="A14" s="140">
        <f>MAX($A$11:A13)+1</f>
        <v>3</v>
      </c>
      <c r="B14" s="141" t="s">
        <v>80</v>
      </c>
      <c r="C14" s="140">
        <v>2023</v>
      </c>
      <c r="D14" s="142" t="s">
        <v>81</v>
      </c>
      <c r="E14" s="143" t="s">
        <v>66</v>
      </c>
      <c r="F14" s="142" t="s">
        <v>67</v>
      </c>
      <c r="G14" s="144" t="s">
        <v>82</v>
      </c>
      <c r="H14" s="145" t="s">
        <v>83</v>
      </c>
      <c r="I14" s="144">
        <v>1</v>
      </c>
      <c r="J14" s="144">
        <v>2780</v>
      </c>
      <c r="K14" s="143">
        <v>1</v>
      </c>
      <c r="L14" s="143"/>
      <c r="M14" s="143"/>
      <c r="N14" s="143"/>
      <c r="O14" s="143"/>
      <c r="P14" s="143"/>
      <c r="Q14" s="143"/>
      <c r="R14" s="143"/>
      <c r="S14" s="143">
        <v>509</v>
      </c>
      <c r="T14" s="140">
        <v>2241</v>
      </c>
      <c r="U14" s="142" t="s">
        <v>70</v>
      </c>
      <c r="V14" s="166" t="s">
        <v>71</v>
      </c>
      <c r="W14" s="142" t="s">
        <v>70</v>
      </c>
      <c r="X14" s="166" t="s">
        <v>71</v>
      </c>
      <c r="Y14" s="166" t="s">
        <v>72</v>
      </c>
      <c r="Z14" s="143">
        <v>1211.96</v>
      </c>
      <c r="AA14" s="143">
        <v>1211.96</v>
      </c>
      <c r="AB14" s="143">
        <v>1157.941903</v>
      </c>
      <c r="AC14" s="143">
        <v>820.46</v>
      </c>
      <c r="AD14" s="143"/>
      <c r="AE14" s="143"/>
      <c r="AF14" s="143"/>
      <c r="AG14" s="143">
        <v>820.46</v>
      </c>
      <c r="AH14" s="143"/>
      <c r="AI14" s="143"/>
      <c r="AJ14" s="143"/>
      <c r="AK14" s="143"/>
      <c r="AL14" s="143"/>
      <c r="AM14" s="143"/>
      <c r="AN14" s="143">
        <v>337.481903</v>
      </c>
      <c r="AO14" s="143">
        <v>54.018097</v>
      </c>
      <c r="AP14" s="143"/>
      <c r="AQ14" s="143"/>
      <c r="AR14" s="143"/>
      <c r="AS14" s="143"/>
      <c r="AT14" s="143"/>
      <c r="AU14" s="143"/>
      <c r="AV14" s="143"/>
      <c r="AW14" s="143"/>
      <c r="AX14" s="143"/>
      <c r="AY14" s="151" t="s">
        <v>73</v>
      </c>
      <c r="AZ14" s="151" t="s">
        <v>74</v>
      </c>
      <c r="BA14" s="151"/>
    </row>
    <row r="15" s="115" customFormat="1" ht="323" customHeight="1" spans="1:53">
      <c r="A15" s="140">
        <f>MAX($A$11:A14)+1</f>
        <v>4</v>
      </c>
      <c r="B15" s="141" t="s">
        <v>84</v>
      </c>
      <c r="C15" s="140">
        <v>2023</v>
      </c>
      <c r="D15" s="142" t="s">
        <v>85</v>
      </c>
      <c r="E15" s="140" t="s">
        <v>66</v>
      </c>
      <c r="F15" s="142" t="s">
        <v>67</v>
      </c>
      <c r="G15" s="144" t="s">
        <v>86</v>
      </c>
      <c r="H15" s="145" t="s">
        <v>87</v>
      </c>
      <c r="I15" s="144">
        <v>1</v>
      </c>
      <c r="J15" s="144">
        <v>2090</v>
      </c>
      <c r="K15" s="143">
        <v>1</v>
      </c>
      <c r="L15" s="143"/>
      <c r="M15" s="143"/>
      <c r="N15" s="143"/>
      <c r="O15" s="143"/>
      <c r="P15" s="143"/>
      <c r="Q15" s="143"/>
      <c r="R15" s="143"/>
      <c r="S15" s="140">
        <v>852</v>
      </c>
      <c r="T15" s="140">
        <v>3556</v>
      </c>
      <c r="U15" s="142" t="s">
        <v>70</v>
      </c>
      <c r="V15" s="166" t="s">
        <v>71</v>
      </c>
      <c r="W15" s="142" t="s">
        <v>70</v>
      </c>
      <c r="X15" s="166" t="s">
        <v>71</v>
      </c>
      <c r="Y15" s="166" t="s">
        <v>72</v>
      </c>
      <c r="Z15" s="143">
        <v>1257.73</v>
      </c>
      <c r="AA15" s="143">
        <v>1257.73</v>
      </c>
      <c r="AB15" s="143">
        <v>1203.582841</v>
      </c>
      <c r="AC15" s="143">
        <v>1203.582841</v>
      </c>
      <c r="AD15" s="143">
        <v>1203.582841</v>
      </c>
      <c r="AE15" s="143"/>
      <c r="AF15" s="143"/>
      <c r="AG15" s="143"/>
      <c r="AH15" s="143"/>
      <c r="AI15" s="143"/>
      <c r="AJ15" s="143"/>
      <c r="AK15" s="143"/>
      <c r="AL15" s="143"/>
      <c r="AM15" s="143"/>
      <c r="AN15" s="143"/>
      <c r="AO15" s="143">
        <v>54.1471590000001</v>
      </c>
      <c r="AP15" s="143"/>
      <c r="AQ15" s="143"/>
      <c r="AR15" s="143"/>
      <c r="AS15" s="143"/>
      <c r="AT15" s="143"/>
      <c r="AU15" s="143"/>
      <c r="AV15" s="143"/>
      <c r="AW15" s="143"/>
      <c r="AX15" s="143"/>
      <c r="AY15" s="151" t="s">
        <v>73</v>
      </c>
      <c r="AZ15" s="151" t="s">
        <v>74</v>
      </c>
      <c r="BA15" s="151"/>
    </row>
    <row r="16" s="115" customFormat="1" ht="315" customHeight="1" spans="1:53">
      <c r="A16" s="140">
        <f>MAX($A$11:A15)+1</f>
        <v>5</v>
      </c>
      <c r="B16" s="141" t="s">
        <v>88</v>
      </c>
      <c r="C16" s="140">
        <v>2023</v>
      </c>
      <c r="D16" s="142" t="s">
        <v>89</v>
      </c>
      <c r="E16" s="143" t="s">
        <v>66</v>
      </c>
      <c r="F16" s="142" t="s">
        <v>67</v>
      </c>
      <c r="G16" s="144" t="s">
        <v>90</v>
      </c>
      <c r="H16" s="145" t="s">
        <v>91</v>
      </c>
      <c r="I16" s="144">
        <v>1</v>
      </c>
      <c r="J16" s="144">
        <v>1055</v>
      </c>
      <c r="K16" s="143">
        <v>1</v>
      </c>
      <c r="L16" s="143"/>
      <c r="M16" s="143"/>
      <c r="N16" s="143"/>
      <c r="O16" s="143"/>
      <c r="P16" s="143"/>
      <c r="Q16" s="143"/>
      <c r="R16" s="143"/>
      <c r="S16" s="143">
        <v>50</v>
      </c>
      <c r="T16" s="143">
        <v>200</v>
      </c>
      <c r="U16" s="142" t="s">
        <v>70</v>
      </c>
      <c r="V16" s="166" t="s">
        <v>71</v>
      </c>
      <c r="W16" s="142" t="s">
        <v>70</v>
      </c>
      <c r="X16" s="166" t="s">
        <v>71</v>
      </c>
      <c r="Y16" s="166" t="s">
        <v>72</v>
      </c>
      <c r="Z16" s="143">
        <v>727.58</v>
      </c>
      <c r="AA16" s="143">
        <v>727.58</v>
      </c>
      <c r="AB16" s="143">
        <v>689.788492</v>
      </c>
      <c r="AC16" s="143">
        <v>0</v>
      </c>
      <c r="AD16" s="143"/>
      <c r="AE16" s="143"/>
      <c r="AF16" s="143"/>
      <c r="AG16" s="143"/>
      <c r="AH16" s="143"/>
      <c r="AI16" s="143"/>
      <c r="AJ16" s="143"/>
      <c r="AK16" s="143"/>
      <c r="AL16" s="143"/>
      <c r="AM16" s="143"/>
      <c r="AN16" s="143">
        <v>689.788492</v>
      </c>
      <c r="AO16" s="143">
        <v>37.791508</v>
      </c>
      <c r="AP16" s="143"/>
      <c r="AQ16" s="143"/>
      <c r="AR16" s="143"/>
      <c r="AS16" s="143"/>
      <c r="AT16" s="143"/>
      <c r="AU16" s="143"/>
      <c r="AV16" s="143"/>
      <c r="AW16" s="143"/>
      <c r="AX16" s="143"/>
      <c r="AY16" s="151" t="s">
        <v>73</v>
      </c>
      <c r="AZ16" s="151" t="s">
        <v>74</v>
      </c>
      <c r="BA16" s="151"/>
    </row>
    <row r="17" s="115" customFormat="1" ht="331" customHeight="1" spans="1:53">
      <c r="A17" s="140">
        <f>MAX($A$11:A16)+1</f>
        <v>6</v>
      </c>
      <c r="B17" s="141" t="s">
        <v>92</v>
      </c>
      <c r="C17" s="140">
        <v>2023</v>
      </c>
      <c r="D17" s="142" t="s">
        <v>93</v>
      </c>
      <c r="E17" s="140" t="s">
        <v>66</v>
      </c>
      <c r="F17" s="142" t="s">
        <v>67</v>
      </c>
      <c r="G17" s="144" t="s">
        <v>94</v>
      </c>
      <c r="H17" s="145" t="s">
        <v>95</v>
      </c>
      <c r="I17" s="144">
        <v>1</v>
      </c>
      <c r="J17" s="144">
        <v>1270</v>
      </c>
      <c r="K17" s="143">
        <v>1</v>
      </c>
      <c r="L17" s="143"/>
      <c r="M17" s="143"/>
      <c r="N17" s="143"/>
      <c r="O17" s="143"/>
      <c r="P17" s="143"/>
      <c r="Q17" s="143"/>
      <c r="R17" s="143"/>
      <c r="S17" s="140">
        <v>457</v>
      </c>
      <c r="T17" s="140">
        <v>1731</v>
      </c>
      <c r="U17" s="142" t="s">
        <v>70</v>
      </c>
      <c r="V17" s="166" t="s">
        <v>71</v>
      </c>
      <c r="W17" s="142" t="s">
        <v>70</v>
      </c>
      <c r="X17" s="166" t="s">
        <v>71</v>
      </c>
      <c r="Y17" s="166" t="s">
        <v>72</v>
      </c>
      <c r="Z17" s="143">
        <v>969.15</v>
      </c>
      <c r="AA17" s="143">
        <v>969.15</v>
      </c>
      <c r="AB17" s="143">
        <v>919.612059</v>
      </c>
      <c r="AC17" s="143">
        <v>919.612059</v>
      </c>
      <c r="AD17" s="143">
        <v>919.612059</v>
      </c>
      <c r="AE17" s="143"/>
      <c r="AF17" s="143"/>
      <c r="AG17" s="143"/>
      <c r="AH17" s="143"/>
      <c r="AI17" s="143"/>
      <c r="AJ17" s="143"/>
      <c r="AK17" s="143"/>
      <c r="AL17" s="143"/>
      <c r="AM17" s="143"/>
      <c r="AN17" s="143"/>
      <c r="AO17" s="143">
        <v>49.5379409999999</v>
      </c>
      <c r="AP17" s="143"/>
      <c r="AQ17" s="143"/>
      <c r="AR17" s="143"/>
      <c r="AS17" s="143"/>
      <c r="AT17" s="143"/>
      <c r="AU17" s="143"/>
      <c r="AV17" s="143"/>
      <c r="AW17" s="143"/>
      <c r="AX17" s="143"/>
      <c r="AY17" s="151" t="s">
        <v>73</v>
      </c>
      <c r="AZ17" s="151" t="s">
        <v>74</v>
      </c>
      <c r="BA17" s="151"/>
    </row>
    <row r="18" s="115" customFormat="1" ht="288" customHeight="1" spans="1:53">
      <c r="A18" s="140">
        <f>MAX($A$11:A17)+1</f>
        <v>7</v>
      </c>
      <c r="B18" s="141" t="s">
        <v>96</v>
      </c>
      <c r="C18" s="140">
        <v>2023</v>
      </c>
      <c r="D18" s="142" t="s">
        <v>97</v>
      </c>
      <c r="E18" s="140" t="s">
        <v>66</v>
      </c>
      <c r="F18" s="142" t="s">
        <v>67</v>
      </c>
      <c r="G18" s="144" t="s">
        <v>98</v>
      </c>
      <c r="H18" s="145" t="s">
        <v>99</v>
      </c>
      <c r="I18" s="144">
        <v>1</v>
      </c>
      <c r="J18" s="144">
        <v>415.28</v>
      </c>
      <c r="K18" s="143">
        <v>1</v>
      </c>
      <c r="L18" s="143"/>
      <c r="M18" s="143"/>
      <c r="N18" s="143"/>
      <c r="O18" s="143"/>
      <c r="P18" s="143"/>
      <c r="Q18" s="143"/>
      <c r="R18" s="143"/>
      <c r="S18" s="140">
        <v>593</v>
      </c>
      <c r="T18" s="140">
        <v>2111</v>
      </c>
      <c r="U18" s="142" t="s">
        <v>70</v>
      </c>
      <c r="V18" s="166" t="s">
        <v>71</v>
      </c>
      <c r="W18" s="142" t="s">
        <v>70</v>
      </c>
      <c r="X18" s="166" t="s">
        <v>71</v>
      </c>
      <c r="Y18" s="166" t="s">
        <v>72</v>
      </c>
      <c r="Z18" s="143">
        <v>389.73</v>
      </c>
      <c r="AA18" s="143">
        <v>389.73</v>
      </c>
      <c r="AB18" s="143">
        <v>382.6502</v>
      </c>
      <c r="AC18" s="143">
        <v>382.6502</v>
      </c>
      <c r="AD18" s="143">
        <v>382.6502</v>
      </c>
      <c r="AE18" s="143"/>
      <c r="AF18" s="143"/>
      <c r="AG18" s="143"/>
      <c r="AH18" s="143"/>
      <c r="AI18" s="143"/>
      <c r="AJ18" s="143"/>
      <c r="AK18" s="143"/>
      <c r="AL18" s="143"/>
      <c r="AM18" s="143"/>
      <c r="AN18" s="143"/>
      <c r="AO18" s="143">
        <v>7.07980000000003</v>
      </c>
      <c r="AP18" s="143"/>
      <c r="AQ18" s="143"/>
      <c r="AR18" s="143"/>
      <c r="AS18" s="143"/>
      <c r="AT18" s="143"/>
      <c r="AU18" s="143"/>
      <c r="AV18" s="143"/>
      <c r="AW18" s="143"/>
      <c r="AX18" s="143"/>
      <c r="AY18" s="151" t="s">
        <v>73</v>
      </c>
      <c r="AZ18" s="151" t="s">
        <v>74</v>
      </c>
      <c r="BA18" s="151"/>
    </row>
    <row r="19" s="115" customFormat="1" ht="384" customHeight="1" spans="1:53">
      <c r="A19" s="140">
        <f>MAX($A$11:A18)+1</f>
        <v>8</v>
      </c>
      <c r="B19" s="141" t="s">
        <v>100</v>
      </c>
      <c r="C19" s="140">
        <v>2023</v>
      </c>
      <c r="D19" s="142" t="s">
        <v>101</v>
      </c>
      <c r="E19" s="143" t="s">
        <v>66</v>
      </c>
      <c r="F19" s="142" t="s">
        <v>67</v>
      </c>
      <c r="G19" s="144" t="s">
        <v>102</v>
      </c>
      <c r="H19" s="147" t="s">
        <v>103</v>
      </c>
      <c r="I19" s="144">
        <v>1</v>
      </c>
      <c r="J19" s="144">
        <v>2061.83</v>
      </c>
      <c r="K19" s="143">
        <v>1</v>
      </c>
      <c r="L19" s="143"/>
      <c r="M19" s="143"/>
      <c r="N19" s="143"/>
      <c r="O19" s="143"/>
      <c r="P19" s="143"/>
      <c r="Q19" s="143"/>
      <c r="R19" s="143"/>
      <c r="S19" s="143">
        <v>1427</v>
      </c>
      <c r="T19" s="143">
        <v>6064</v>
      </c>
      <c r="U19" s="142" t="s">
        <v>70</v>
      </c>
      <c r="V19" s="166" t="s">
        <v>71</v>
      </c>
      <c r="W19" s="142" t="s">
        <v>70</v>
      </c>
      <c r="X19" s="166" t="s">
        <v>71</v>
      </c>
      <c r="Y19" s="166" t="s">
        <v>72</v>
      </c>
      <c r="Z19" s="143">
        <v>1671.35</v>
      </c>
      <c r="AA19" s="143">
        <v>1671.35</v>
      </c>
      <c r="AB19" s="143">
        <v>1647.212975</v>
      </c>
      <c r="AC19" s="143">
        <v>1647.212975</v>
      </c>
      <c r="AD19" s="143">
        <v>1647.212975</v>
      </c>
      <c r="AE19" s="143"/>
      <c r="AF19" s="143"/>
      <c r="AG19" s="143"/>
      <c r="AH19" s="143"/>
      <c r="AI19" s="143"/>
      <c r="AJ19" s="143"/>
      <c r="AK19" s="143"/>
      <c r="AL19" s="143"/>
      <c r="AM19" s="143"/>
      <c r="AN19" s="143"/>
      <c r="AO19" s="143">
        <v>24.137025</v>
      </c>
      <c r="AP19" s="143"/>
      <c r="AQ19" s="143"/>
      <c r="AR19" s="143"/>
      <c r="AS19" s="143"/>
      <c r="AT19" s="143"/>
      <c r="AU19" s="143"/>
      <c r="AV19" s="143"/>
      <c r="AW19" s="143"/>
      <c r="AX19" s="143"/>
      <c r="AY19" s="151" t="s">
        <v>73</v>
      </c>
      <c r="AZ19" s="151" t="s">
        <v>74</v>
      </c>
      <c r="BA19" s="151"/>
    </row>
    <row r="20" s="115" customFormat="1" ht="409" customHeight="1" spans="1:53">
      <c r="A20" s="140">
        <f>MAX($A$11:A19)+1</f>
        <v>9</v>
      </c>
      <c r="B20" s="141" t="s">
        <v>104</v>
      </c>
      <c r="C20" s="140">
        <v>2023</v>
      </c>
      <c r="D20" s="142" t="s">
        <v>105</v>
      </c>
      <c r="E20" s="143" t="s">
        <v>66</v>
      </c>
      <c r="F20" s="142" t="s">
        <v>67</v>
      </c>
      <c r="G20" s="144" t="s">
        <v>106</v>
      </c>
      <c r="H20" s="148" t="s">
        <v>107</v>
      </c>
      <c r="I20" s="153">
        <v>1</v>
      </c>
      <c r="J20" s="153">
        <v>7173.1</v>
      </c>
      <c r="K20" s="143">
        <v>1</v>
      </c>
      <c r="L20" s="143"/>
      <c r="M20" s="143"/>
      <c r="N20" s="143"/>
      <c r="O20" s="143"/>
      <c r="P20" s="143"/>
      <c r="Q20" s="143"/>
      <c r="R20" s="143"/>
      <c r="S20" s="143">
        <v>5631</v>
      </c>
      <c r="T20" s="143">
        <v>22436</v>
      </c>
      <c r="U20" s="142" t="s">
        <v>70</v>
      </c>
      <c r="V20" s="166" t="s">
        <v>71</v>
      </c>
      <c r="W20" s="142" t="s">
        <v>70</v>
      </c>
      <c r="X20" s="166" t="s">
        <v>71</v>
      </c>
      <c r="Y20" s="166" t="s">
        <v>72</v>
      </c>
      <c r="Z20" s="143">
        <v>4667.3</v>
      </c>
      <c r="AA20" s="143">
        <v>4667.3</v>
      </c>
      <c r="AB20" s="143">
        <v>4430.017323</v>
      </c>
      <c r="AC20" s="143">
        <v>4430.017323</v>
      </c>
      <c r="AD20" s="143">
        <v>4430.017323</v>
      </c>
      <c r="AE20" s="143"/>
      <c r="AF20" s="143"/>
      <c r="AG20" s="143"/>
      <c r="AH20" s="143"/>
      <c r="AI20" s="143"/>
      <c r="AJ20" s="143"/>
      <c r="AK20" s="143"/>
      <c r="AL20" s="143"/>
      <c r="AM20" s="143"/>
      <c r="AN20" s="143"/>
      <c r="AO20" s="143">
        <v>237.282677</v>
      </c>
      <c r="AP20" s="143"/>
      <c r="AQ20" s="143"/>
      <c r="AR20" s="143"/>
      <c r="AS20" s="143"/>
      <c r="AT20" s="143"/>
      <c r="AU20" s="143"/>
      <c r="AV20" s="143"/>
      <c r="AW20" s="143"/>
      <c r="AX20" s="143"/>
      <c r="AY20" s="151" t="s">
        <v>73</v>
      </c>
      <c r="AZ20" s="151" t="s">
        <v>74</v>
      </c>
      <c r="BA20" s="151"/>
    </row>
    <row r="21" s="115" customFormat="1" ht="308" customHeight="1" spans="1:53">
      <c r="A21" s="140">
        <f>MAX($A$11:A20)+1</f>
        <v>10</v>
      </c>
      <c r="B21" s="141" t="s">
        <v>108</v>
      </c>
      <c r="C21" s="140">
        <v>2023</v>
      </c>
      <c r="D21" s="142" t="s">
        <v>109</v>
      </c>
      <c r="E21" s="143" t="s">
        <v>66</v>
      </c>
      <c r="F21" s="142" t="s">
        <v>67</v>
      </c>
      <c r="G21" s="142" t="s">
        <v>110</v>
      </c>
      <c r="H21" s="142" t="s">
        <v>111</v>
      </c>
      <c r="I21" s="153">
        <v>1</v>
      </c>
      <c r="J21" s="153">
        <v>970.19</v>
      </c>
      <c r="K21" s="143">
        <v>1</v>
      </c>
      <c r="L21" s="143"/>
      <c r="M21" s="143"/>
      <c r="N21" s="143"/>
      <c r="O21" s="143"/>
      <c r="P21" s="143"/>
      <c r="Q21" s="143"/>
      <c r="R21" s="143"/>
      <c r="S21" s="143">
        <v>726</v>
      </c>
      <c r="T21" s="143">
        <v>2854</v>
      </c>
      <c r="U21" s="142" t="s">
        <v>70</v>
      </c>
      <c r="V21" s="166" t="s">
        <v>71</v>
      </c>
      <c r="W21" s="142" t="s">
        <v>70</v>
      </c>
      <c r="X21" s="166" t="s">
        <v>71</v>
      </c>
      <c r="Y21" s="166" t="s">
        <v>72</v>
      </c>
      <c r="Z21" s="143">
        <v>482.69</v>
      </c>
      <c r="AA21" s="143">
        <v>482.69</v>
      </c>
      <c r="AB21" s="143">
        <v>470.182761</v>
      </c>
      <c r="AC21" s="143">
        <v>470.182761</v>
      </c>
      <c r="AD21" s="143">
        <v>470.182761</v>
      </c>
      <c r="AE21" s="143"/>
      <c r="AF21" s="143"/>
      <c r="AG21" s="143"/>
      <c r="AH21" s="143"/>
      <c r="AI21" s="143"/>
      <c r="AJ21" s="143"/>
      <c r="AK21" s="143"/>
      <c r="AL21" s="143"/>
      <c r="AM21" s="143"/>
      <c r="AN21" s="143"/>
      <c r="AO21" s="143">
        <v>12.507239</v>
      </c>
      <c r="AP21" s="143"/>
      <c r="AQ21" s="143"/>
      <c r="AR21" s="143"/>
      <c r="AS21" s="143"/>
      <c r="AT21" s="143"/>
      <c r="AU21" s="143"/>
      <c r="AV21" s="143"/>
      <c r="AW21" s="143"/>
      <c r="AX21" s="143"/>
      <c r="AY21" s="151" t="s">
        <v>73</v>
      </c>
      <c r="AZ21" s="151" t="s">
        <v>74</v>
      </c>
      <c r="BA21" s="162"/>
    </row>
    <row r="22" s="116" customFormat="1" ht="226" customHeight="1" spans="1:53">
      <c r="A22" s="144">
        <f>MAX($A$11:A21)+1</f>
        <v>11</v>
      </c>
      <c r="B22" s="141" t="s">
        <v>112</v>
      </c>
      <c r="C22" s="144">
        <v>2023</v>
      </c>
      <c r="D22" s="144" t="s">
        <v>113</v>
      </c>
      <c r="E22" s="144" t="s">
        <v>66</v>
      </c>
      <c r="F22" s="149" t="s">
        <v>114</v>
      </c>
      <c r="G22" s="144" t="s">
        <v>115</v>
      </c>
      <c r="H22" s="145" t="s">
        <v>116</v>
      </c>
      <c r="I22" s="153">
        <v>1</v>
      </c>
      <c r="J22" s="174">
        <v>2551.28</v>
      </c>
      <c r="K22" s="153">
        <v>1</v>
      </c>
      <c r="L22" s="153"/>
      <c r="M22" s="153"/>
      <c r="N22" s="153"/>
      <c r="O22" s="153"/>
      <c r="P22" s="153"/>
      <c r="Q22" s="153"/>
      <c r="R22" s="141"/>
      <c r="S22" s="153">
        <v>231</v>
      </c>
      <c r="T22" s="153">
        <v>925</v>
      </c>
      <c r="U22" s="153" t="s">
        <v>117</v>
      </c>
      <c r="V22" s="153" t="s">
        <v>118</v>
      </c>
      <c r="W22" s="153" t="s">
        <v>70</v>
      </c>
      <c r="X22" s="153" t="s">
        <v>71</v>
      </c>
      <c r="Y22" s="153" t="s">
        <v>72</v>
      </c>
      <c r="Z22" s="143">
        <v>1172.32</v>
      </c>
      <c r="AA22" s="153">
        <v>1172.32</v>
      </c>
      <c r="AB22" s="153">
        <v>1141.78407</v>
      </c>
      <c r="AC22" s="153">
        <v>461.78407</v>
      </c>
      <c r="AD22" s="153">
        <f>511.22267-49.4386-50-50.5614</f>
        <v>361.22267</v>
      </c>
      <c r="AE22" s="153"/>
      <c r="AF22" s="153"/>
      <c r="AG22" s="153"/>
      <c r="AH22" s="153"/>
      <c r="AI22" s="153"/>
      <c r="AJ22" s="153"/>
      <c r="AK22" s="153"/>
      <c r="AL22" s="153"/>
      <c r="AM22" s="153"/>
      <c r="AN22" s="153">
        <f>130.5614-100.5614+50+50.5614</f>
        <v>130.5614</v>
      </c>
      <c r="AO22" s="153">
        <v>30.53593</v>
      </c>
      <c r="AP22" s="153"/>
      <c r="AQ22" s="153"/>
      <c r="AR22" s="153">
        <v>650</v>
      </c>
      <c r="AS22" s="153"/>
      <c r="AT22" s="153"/>
      <c r="AU22" s="153"/>
      <c r="AV22" s="153"/>
      <c r="AW22" s="153"/>
      <c r="AX22" s="143"/>
      <c r="AY22" s="151" t="s">
        <v>119</v>
      </c>
      <c r="AZ22" s="151" t="s">
        <v>120</v>
      </c>
      <c r="BA22" s="151"/>
    </row>
    <row r="23" s="116" customFormat="1" ht="232" customHeight="1" spans="1:53">
      <c r="A23" s="144">
        <f>MAX($A$11:A22)+1</f>
        <v>12</v>
      </c>
      <c r="B23" s="141" t="s">
        <v>121</v>
      </c>
      <c r="C23" s="144">
        <v>2023</v>
      </c>
      <c r="D23" s="144" t="s">
        <v>122</v>
      </c>
      <c r="E23" s="144" t="s">
        <v>66</v>
      </c>
      <c r="F23" s="149" t="s">
        <v>114</v>
      </c>
      <c r="G23" s="144" t="s">
        <v>123</v>
      </c>
      <c r="H23" s="145" t="s">
        <v>124</v>
      </c>
      <c r="I23" s="153">
        <v>1</v>
      </c>
      <c r="J23" s="174">
        <v>2660</v>
      </c>
      <c r="K23" s="153">
        <v>1</v>
      </c>
      <c r="L23" s="153"/>
      <c r="M23" s="153"/>
      <c r="N23" s="153"/>
      <c r="O23" s="153"/>
      <c r="P23" s="153"/>
      <c r="Q23" s="153"/>
      <c r="R23" s="141"/>
      <c r="S23" s="153">
        <v>1562</v>
      </c>
      <c r="T23" s="153">
        <v>7099</v>
      </c>
      <c r="U23" s="153" t="s">
        <v>117</v>
      </c>
      <c r="V23" s="153" t="s">
        <v>118</v>
      </c>
      <c r="W23" s="153" t="s">
        <v>70</v>
      </c>
      <c r="X23" s="153" t="s">
        <v>71</v>
      </c>
      <c r="Y23" s="153" t="s">
        <v>72</v>
      </c>
      <c r="Z23" s="143">
        <v>1027.2</v>
      </c>
      <c r="AA23" s="153">
        <v>1027.2</v>
      </c>
      <c r="AB23" s="153">
        <v>941</v>
      </c>
      <c r="AC23" s="153">
        <v>337.83537</v>
      </c>
      <c r="AD23" s="153">
        <v>337.83537</v>
      </c>
      <c r="AE23" s="153"/>
      <c r="AF23" s="153"/>
      <c r="AG23" s="153"/>
      <c r="AH23" s="153"/>
      <c r="AI23" s="153"/>
      <c r="AJ23" s="153"/>
      <c r="AK23" s="153"/>
      <c r="AL23" s="153"/>
      <c r="AM23" s="153"/>
      <c r="AN23" s="183">
        <v>53.16463</v>
      </c>
      <c r="AO23" s="153">
        <v>86.2</v>
      </c>
      <c r="AP23" s="153"/>
      <c r="AQ23" s="153"/>
      <c r="AR23" s="153">
        <v>550</v>
      </c>
      <c r="AS23" s="153"/>
      <c r="AT23" s="153"/>
      <c r="AU23" s="153"/>
      <c r="AV23" s="153"/>
      <c r="AW23" s="153"/>
      <c r="AX23" s="143"/>
      <c r="AY23" s="151" t="s">
        <v>119</v>
      </c>
      <c r="AZ23" s="151" t="s">
        <v>125</v>
      </c>
      <c r="BA23" s="151"/>
    </row>
    <row r="24" s="116" customFormat="1" ht="160" customHeight="1" spans="1:53">
      <c r="A24" s="144">
        <f>MAX($A$11:A23)+1</f>
        <v>13</v>
      </c>
      <c r="B24" s="141" t="s">
        <v>126</v>
      </c>
      <c r="C24" s="144">
        <v>2023</v>
      </c>
      <c r="D24" s="144" t="s">
        <v>127</v>
      </c>
      <c r="E24" s="144" t="s">
        <v>66</v>
      </c>
      <c r="F24" s="149" t="s">
        <v>114</v>
      </c>
      <c r="G24" s="144" t="s">
        <v>128</v>
      </c>
      <c r="H24" s="145" t="s">
        <v>129</v>
      </c>
      <c r="I24" s="153">
        <v>1</v>
      </c>
      <c r="J24" s="174">
        <v>6687.63</v>
      </c>
      <c r="K24" s="153">
        <v>1</v>
      </c>
      <c r="L24" s="153"/>
      <c r="M24" s="153"/>
      <c r="N24" s="153"/>
      <c r="O24" s="153"/>
      <c r="P24" s="153"/>
      <c r="Q24" s="153"/>
      <c r="R24" s="141"/>
      <c r="S24" s="141">
        <v>671</v>
      </c>
      <c r="T24" s="153">
        <v>4523</v>
      </c>
      <c r="U24" s="153" t="s">
        <v>117</v>
      </c>
      <c r="V24" s="153" t="s">
        <v>118</v>
      </c>
      <c r="W24" s="153" t="s">
        <v>70</v>
      </c>
      <c r="X24" s="153" t="s">
        <v>71</v>
      </c>
      <c r="Y24" s="153" t="s">
        <v>72</v>
      </c>
      <c r="Z24" s="143">
        <v>2403.17</v>
      </c>
      <c r="AA24" s="153">
        <v>2403.17</v>
      </c>
      <c r="AB24" s="153">
        <v>2260</v>
      </c>
      <c r="AC24" s="153">
        <v>809.457789</v>
      </c>
      <c r="AD24" s="183">
        <f>760.019189+49.4386+50</f>
        <v>859.457789</v>
      </c>
      <c r="AE24" s="153"/>
      <c r="AF24" s="153"/>
      <c r="AG24" s="153"/>
      <c r="AH24" s="153"/>
      <c r="AI24" s="153"/>
      <c r="AJ24" s="153"/>
      <c r="AK24" s="153"/>
      <c r="AL24" s="153"/>
      <c r="AM24" s="153"/>
      <c r="AN24" s="183">
        <f>299.980811+50.5614-50</f>
        <v>300.542211</v>
      </c>
      <c r="AO24" s="153">
        <v>143.17</v>
      </c>
      <c r="AP24" s="153"/>
      <c r="AQ24" s="153"/>
      <c r="AR24" s="153">
        <v>1100</v>
      </c>
      <c r="AS24" s="153"/>
      <c r="AT24" s="153"/>
      <c r="AU24" s="153"/>
      <c r="AV24" s="153"/>
      <c r="AW24" s="153"/>
      <c r="AX24" s="143"/>
      <c r="AY24" s="151" t="s">
        <v>130</v>
      </c>
      <c r="AZ24" s="151" t="s">
        <v>130</v>
      </c>
      <c r="BA24" s="151"/>
    </row>
    <row r="25" s="116" customFormat="1" ht="199" customHeight="1" spans="1:53">
      <c r="A25" s="144">
        <f>MAX($A$11:A24)+1</f>
        <v>14</v>
      </c>
      <c r="B25" s="141" t="s">
        <v>131</v>
      </c>
      <c r="C25" s="144">
        <v>2023</v>
      </c>
      <c r="D25" s="144" t="s">
        <v>132</v>
      </c>
      <c r="E25" s="144" t="s">
        <v>66</v>
      </c>
      <c r="F25" s="149" t="s">
        <v>114</v>
      </c>
      <c r="G25" s="150" t="s">
        <v>133</v>
      </c>
      <c r="H25" s="151" t="s">
        <v>134</v>
      </c>
      <c r="I25" s="153">
        <v>1</v>
      </c>
      <c r="J25" s="174">
        <v>3594.93</v>
      </c>
      <c r="K25" s="153">
        <v>1</v>
      </c>
      <c r="L25" s="153"/>
      <c r="M25" s="153"/>
      <c r="N25" s="153"/>
      <c r="O25" s="153"/>
      <c r="P25" s="153"/>
      <c r="Q25" s="153"/>
      <c r="R25" s="141"/>
      <c r="S25" s="177">
        <v>1112</v>
      </c>
      <c r="T25" s="153">
        <v>4027</v>
      </c>
      <c r="U25" s="153" t="s">
        <v>117</v>
      </c>
      <c r="V25" s="153" t="s">
        <v>118</v>
      </c>
      <c r="W25" s="153" t="s">
        <v>70</v>
      </c>
      <c r="X25" s="153" t="s">
        <v>71</v>
      </c>
      <c r="Y25" s="153" t="s">
        <v>72</v>
      </c>
      <c r="Z25" s="143">
        <v>1613.16</v>
      </c>
      <c r="AA25" s="153">
        <v>1613.16</v>
      </c>
      <c r="AB25" s="153">
        <v>1546</v>
      </c>
      <c r="AC25" s="153">
        <v>223.366482</v>
      </c>
      <c r="AD25" s="183">
        <v>137.108199</v>
      </c>
      <c r="AE25" s="153"/>
      <c r="AF25" s="183">
        <v>20.81366</v>
      </c>
      <c r="AG25" s="153"/>
      <c r="AH25" s="183">
        <v>65.444623</v>
      </c>
      <c r="AI25" s="153"/>
      <c r="AJ25" s="153"/>
      <c r="AK25" s="153"/>
      <c r="AL25" s="183">
        <v>322.633518</v>
      </c>
      <c r="AM25" s="153"/>
      <c r="AN25" s="153">
        <v>300</v>
      </c>
      <c r="AO25" s="153">
        <v>67.1599999999999</v>
      </c>
      <c r="AP25" s="153"/>
      <c r="AQ25" s="153"/>
      <c r="AR25" s="153">
        <v>700</v>
      </c>
      <c r="AS25" s="153"/>
      <c r="AT25" s="153"/>
      <c r="AU25" s="153"/>
      <c r="AV25" s="153"/>
      <c r="AW25" s="153"/>
      <c r="AX25" s="143"/>
      <c r="AY25" s="151" t="s">
        <v>135</v>
      </c>
      <c r="AZ25" s="151" t="s">
        <v>135</v>
      </c>
      <c r="BA25" s="151"/>
    </row>
    <row r="26" s="117" customFormat="1" ht="154" customHeight="1" spans="1:53">
      <c r="A26" s="152">
        <f>MAX($A$11:A25)+1</f>
        <v>15</v>
      </c>
      <c r="B26" s="153" t="s">
        <v>136</v>
      </c>
      <c r="C26" s="154">
        <v>2023</v>
      </c>
      <c r="D26" s="155" t="s">
        <v>137</v>
      </c>
      <c r="E26" s="155" t="s">
        <v>66</v>
      </c>
      <c r="F26" s="156" t="s">
        <v>138</v>
      </c>
      <c r="G26" s="155" t="s">
        <v>68</v>
      </c>
      <c r="H26" s="157" t="s">
        <v>139</v>
      </c>
      <c r="I26" s="172">
        <v>1</v>
      </c>
      <c r="J26" s="156">
        <v>1</v>
      </c>
      <c r="K26" s="156">
        <v>1</v>
      </c>
      <c r="L26" s="156"/>
      <c r="M26" s="156"/>
      <c r="N26" s="156"/>
      <c r="O26" s="156"/>
      <c r="P26" s="156"/>
      <c r="Q26" s="156"/>
      <c r="R26" s="156"/>
      <c r="S26" s="156">
        <v>8</v>
      </c>
      <c r="T26" s="156">
        <v>33</v>
      </c>
      <c r="U26" s="156" t="s">
        <v>140</v>
      </c>
      <c r="V26" s="156" t="s">
        <v>141</v>
      </c>
      <c r="W26" s="156" t="s">
        <v>70</v>
      </c>
      <c r="X26" s="156" t="s">
        <v>71</v>
      </c>
      <c r="Y26" s="156" t="s">
        <v>72</v>
      </c>
      <c r="Z26" s="143">
        <v>101</v>
      </c>
      <c r="AA26" s="153">
        <v>101</v>
      </c>
      <c r="AB26" s="153">
        <v>101</v>
      </c>
      <c r="AC26" s="153">
        <v>101</v>
      </c>
      <c r="AD26" s="156"/>
      <c r="AE26" s="156">
        <v>101</v>
      </c>
      <c r="AF26" s="156"/>
      <c r="AG26" s="156"/>
      <c r="AH26" s="156"/>
      <c r="AI26" s="156"/>
      <c r="AJ26" s="143"/>
      <c r="AK26" s="143"/>
      <c r="AL26" s="143"/>
      <c r="AM26" s="143"/>
      <c r="AN26" s="156"/>
      <c r="AO26" s="156"/>
      <c r="AP26" s="156"/>
      <c r="AQ26" s="156"/>
      <c r="AR26" s="156"/>
      <c r="AS26" s="156"/>
      <c r="AT26" s="156"/>
      <c r="AU26" s="156"/>
      <c r="AV26" s="156"/>
      <c r="AW26" s="156"/>
      <c r="AX26" s="156"/>
      <c r="AY26" s="157" t="s">
        <v>142</v>
      </c>
      <c r="AZ26" s="157" t="s">
        <v>143</v>
      </c>
      <c r="BA26" s="156"/>
    </row>
    <row r="27" s="117" customFormat="1" ht="154" customHeight="1" spans="1:53">
      <c r="A27" s="152">
        <f>MAX($A$11:A26)+1</f>
        <v>16</v>
      </c>
      <c r="B27" s="153" t="s">
        <v>144</v>
      </c>
      <c r="C27" s="154">
        <v>2023</v>
      </c>
      <c r="D27" s="155" t="s">
        <v>145</v>
      </c>
      <c r="E27" s="155" t="s">
        <v>66</v>
      </c>
      <c r="F27" s="156" t="s">
        <v>146</v>
      </c>
      <c r="G27" s="155" t="s">
        <v>147</v>
      </c>
      <c r="H27" s="157" t="s">
        <v>148</v>
      </c>
      <c r="I27" s="172">
        <v>1</v>
      </c>
      <c r="J27" s="156">
        <v>1</v>
      </c>
      <c r="K27" s="156">
        <v>1</v>
      </c>
      <c r="L27" s="156"/>
      <c r="M27" s="156"/>
      <c r="N27" s="156"/>
      <c r="O27" s="156"/>
      <c r="P27" s="156"/>
      <c r="Q27" s="156"/>
      <c r="R27" s="156"/>
      <c r="S27" s="156">
        <v>128</v>
      </c>
      <c r="T27" s="156">
        <v>538</v>
      </c>
      <c r="U27" s="156" t="s">
        <v>149</v>
      </c>
      <c r="V27" s="156" t="s">
        <v>150</v>
      </c>
      <c r="W27" s="156" t="s">
        <v>70</v>
      </c>
      <c r="X27" s="156" t="s">
        <v>71</v>
      </c>
      <c r="Y27" s="156" t="s">
        <v>72</v>
      </c>
      <c r="Z27" s="143">
        <v>100</v>
      </c>
      <c r="AA27" s="153">
        <v>100</v>
      </c>
      <c r="AB27" s="153">
        <v>100</v>
      </c>
      <c r="AC27" s="153">
        <v>100</v>
      </c>
      <c r="AD27" s="156"/>
      <c r="AE27" s="156">
        <v>100</v>
      </c>
      <c r="AF27" s="156"/>
      <c r="AG27" s="156"/>
      <c r="AH27" s="156"/>
      <c r="AI27" s="156"/>
      <c r="AJ27" s="143"/>
      <c r="AK27" s="143"/>
      <c r="AL27" s="143"/>
      <c r="AM27" s="143"/>
      <c r="AN27" s="156"/>
      <c r="AO27" s="156"/>
      <c r="AP27" s="156"/>
      <c r="AQ27" s="156"/>
      <c r="AR27" s="156"/>
      <c r="AS27" s="156"/>
      <c r="AT27" s="156"/>
      <c r="AU27" s="156"/>
      <c r="AV27" s="156"/>
      <c r="AW27" s="156"/>
      <c r="AX27" s="156"/>
      <c r="AY27" s="157" t="s">
        <v>151</v>
      </c>
      <c r="AZ27" s="157" t="s">
        <v>152</v>
      </c>
      <c r="BA27" s="156"/>
    </row>
    <row r="28" s="114" customFormat="1" ht="30" customHeight="1" spans="1:53">
      <c r="A28" s="138" t="s">
        <v>62</v>
      </c>
      <c r="B28" s="137"/>
      <c r="C28" s="137"/>
      <c r="D28" s="137"/>
      <c r="E28" s="137"/>
      <c r="F28" s="137"/>
      <c r="G28" s="137"/>
      <c r="H28" s="137"/>
      <c r="I28" s="173">
        <f t="shared" ref="I28:R28" si="15">I29+I36+I38+I42</f>
        <v>10</v>
      </c>
      <c r="J28" s="173"/>
      <c r="K28" s="173">
        <f t="shared" si="15"/>
        <v>10</v>
      </c>
      <c r="L28" s="173">
        <f t="shared" si="15"/>
        <v>0</v>
      </c>
      <c r="M28" s="173">
        <f t="shared" si="15"/>
        <v>0</v>
      </c>
      <c r="N28" s="173">
        <f t="shared" si="15"/>
        <v>0</v>
      </c>
      <c r="O28" s="173">
        <f t="shared" si="15"/>
        <v>0</v>
      </c>
      <c r="P28" s="173">
        <f t="shared" si="15"/>
        <v>0</v>
      </c>
      <c r="Q28" s="173">
        <f t="shared" si="15"/>
        <v>0</v>
      </c>
      <c r="R28" s="173">
        <f t="shared" si="15"/>
        <v>0</v>
      </c>
      <c r="S28" s="173"/>
      <c r="T28" s="173"/>
      <c r="U28" s="173"/>
      <c r="V28" s="173"/>
      <c r="W28" s="173"/>
      <c r="X28" s="173"/>
      <c r="Y28" s="173"/>
      <c r="Z28" s="168">
        <f t="shared" ref="Z28:AE28" si="16">Z29+Z36+Z38+Z42</f>
        <v>31725</v>
      </c>
      <c r="AA28" s="168">
        <f t="shared" si="16"/>
        <v>20515</v>
      </c>
      <c r="AB28" s="168">
        <f t="shared" si="16"/>
        <v>16461.935152</v>
      </c>
      <c r="AC28" s="168">
        <f t="shared" si="16"/>
        <v>14496.42</v>
      </c>
      <c r="AD28" s="168">
        <f t="shared" si="16"/>
        <v>13526.033948</v>
      </c>
      <c r="AE28" s="168">
        <f t="shared" si="16"/>
        <v>779.386052</v>
      </c>
      <c r="AF28" s="168">
        <f t="shared" ref="AF28:AX28" si="17">AF29+AF36+AF38+AF42</f>
        <v>0</v>
      </c>
      <c r="AG28" s="168">
        <f t="shared" si="17"/>
        <v>0</v>
      </c>
      <c r="AH28" s="168">
        <f t="shared" si="17"/>
        <v>0</v>
      </c>
      <c r="AI28" s="168">
        <f t="shared" si="17"/>
        <v>191</v>
      </c>
      <c r="AJ28" s="168">
        <f t="shared" si="17"/>
        <v>0</v>
      </c>
      <c r="AK28" s="168">
        <f t="shared" si="17"/>
        <v>0</v>
      </c>
      <c r="AL28" s="168">
        <f t="shared" si="17"/>
        <v>225.031</v>
      </c>
      <c r="AM28" s="168">
        <f t="shared" si="17"/>
        <v>1072.856052</v>
      </c>
      <c r="AN28" s="168">
        <f t="shared" si="17"/>
        <v>667.6281</v>
      </c>
      <c r="AO28" s="168">
        <f t="shared" si="17"/>
        <v>1900.7809</v>
      </c>
      <c r="AP28" s="168">
        <f t="shared" si="17"/>
        <v>0</v>
      </c>
      <c r="AQ28" s="168">
        <f t="shared" si="17"/>
        <v>0</v>
      </c>
      <c r="AR28" s="168">
        <f t="shared" si="17"/>
        <v>0</v>
      </c>
      <c r="AS28" s="168">
        <f t="shared" si="17"/>
        <v>0</v>
      </c>
      <c r="AT28" s="168">
        <f t="shared" si="17"/>
        <v>0</v>
      </c>
      <c r="AU28" s="168">
        <f t="shared" si="17"/>
        <v>0</v>
      </c>
      <c r="AV28" s="168">
        <f t="shared" si="17"/>
        <v>2152.283948</v>
      </c>
      <c r="AW28" s="168"/>
      <c r="AX28" s="168">
        <f>AX29+AX36+AX38+AX42</f>
        <v>11210</v>
      </c>
      <c r="AY28" s="173"/>
      <c r="AZ28" s="173"/>
      <c r="BA28" s="173"/>
    </row>
    <row r="29" s="114" customFormat="1" ht="30" customHeight="1" spans="1:53">
      <c r="A29" s="139" t="s">
        <v>63</v>
      </c>
      <c r="B29" s="137"/>
      <c r="C29" s="137"/>
      <c r="D29" s="137"/>
      <c r="E29" s="137"/>
      <c r="F29" s="137"/>
      <c r="G29" s="137"/>
      <c r="H29" s="137"/>
      <c r="I29" s="173">
        <f t="shared" ref="I29:R29" si="18">SUM(I30:I35)</f>
        <v>6</v>
      </c>
      <c r="J29" s="173">
        <f t="shared" si="18"/>
        <v>4673</v>
      </c>
      <c r="K29" s="173">
        <f t="shared" si="18"/>
        <v>6</v>
      </c>
      <c r="L29" s="173">
        <f t="shared" si="18"/>
        <v>0</v>
      </c>
      <c r="M29" s="173">
        <f t="shared" si="18"/>
        <v>0</v>
      </c>
      <c r="N29" s="173">
        <f t="shared" si="18"/>
        <v>0</v>
      </c>
      <c r="O29" s="173">
        <f t="shared" si="18"/>
        <v>0</v>
      </c>
      <c r="P29" s="173">
        <f t="shared" si="18"/>
        <v>0</v>
      </c>
      <c r="Q29" s="173">
        <f t="shared" si="18"/>
        <v>0</v>
      </c>
      <c r="R29" s="173">
        <f t="shared" si="18"/>
        <v>0</v>
      </c>
      <c r="S29" s="173"/>
      <c r="T29" s="173"/>
      <c r="U29" s="173"/>
      <c r="V29" s="173"/>
      <c r="W29" s="173"/>
      <c r="X29" s="173"/>
      <c r="Y29" s="173"/>
      <c r="Z29" s="168">
        <f t="shared" ref="Z29:AE29" si="19">SUM(Z30:Z35)</f>
        <v>3724</v>
      </c>
      <c r="AA29" s="168">
        <f t="shared" si="19"/>
        <v>3724</v>
      </c>
      <c r="AB29" s="168">
        <f t="shared" si="19"/>
        <v>2551.716052</v>
      </c>
      <c r="AC29" s="168">
        <f t="shared" si="19"/>
        <v>1478.86</v>
      </c>
      <c r="AD29" s="168">
        <f t="shared" si="19"/>
        <v>699.473948</v>
      </c>
      <c r="AE29" s="168">
        <f t="shared" si="19"/>
        <v>779.386052</v>
      </c>
      <c r="AF29" s="168">
        <f t="shared" ref="AF29:AX29" si="20">SUM(AF30:AF35)</f>
        <v>0</v>
      </c>
      <c r="AG29" s="168">
        <f t="shared" si="20"/>
        <v>0</v>
      </c>
      <c r="AH29" s="168">
        <f t="shared" si="20"/>
        <v>0</v>
      </c>
      <c r="AI29" s="168">
        <f t="shared" si="20"/>
        <v>0</v>
      </c>
      <c r="AJ29" s="168">
        <f t="shared" si="20"/>
        <v>0</v>
      </c>
      <c r="AK29" s="168">
        <f t="shared" si="20"/>
        <v>0</v>
      </c>
      <c r="AL29" s="168">
        <f t="shared" si="20"/>
        <v>0</v>
      </c>
      <c r="AM29" s="168">
        <f t="shared" si="20"/>
        <v>1072.856052</v>
      </c>
      <c r="AN29" s="168">
        <f t="shared" si="20"/>
        <v>0</v>
      </c>
      <c r="AO29" s="168">
        <f t="shared" si="20"/>
        <v>0</v>
      </c>
      <c r="AP29" s="168">
        <f t="shared" si="20"/>
        <v>0</v>
      </c>
      <c r="AQ29" s="168">
        <f t="shared" si="20"/>
        <v>0</v>
      </c>
      <c r="AR29" s="168">
        <f t="shared" si="20"/>
        <v>0</v>
      </c>
      <c r="AS29" s="168">
        <f t="shared" si="20"/>
        <v>0</v>
      </c>
      <c r="AT29" s="168">
        <f t="shared" si="20"/>
        <v>0</v>
      </c>
      <c r="AU29" s="168">
        <f t="shared" si="20"/>
        <v>0</v>
      </c>
      <c r="AV29" s="168">
        <f t="shared" si="20"/>
        <v>1172.283948</v>
      </c>
      <c r="AW29" s="168"/>
      <c r="AX29" s="168">
        <f>SUM(AX30:AX35)</f>
        <v>0</v>
      </c>
      <c r="AY29" s="173"/>
      <c r="AZ29" s="173"/>
      <c r="BA29" s="173"/>
    </row>
    <row r="30" s="115" customFormat="1" ht="152" customHeight="1" spans="1:53">
      <c r="A30" s="140">
        <f>MAX($A$11:A29)+1</f>
        <v>17</v>
      </c>
      <c r="B30" s="144" t="s">
        <v>153</v>
      </c>
      <c r="C30" s="140">
        <v>2023</v>
      </c>
      <c r="D30" s="142" t="s">
        <v>154</v>
      </c>
      <c r="E30" s="143" t="s">
        <v>66</v>
      </c>
      <c r="F30" s="142" t="s">
        <v>138</v>
      </c>
      <c r="G30" s="141" t="s">
        <v>155</v>
      </c>
      <c r="H30" s="158" t="s">
        <v>156</v>
      </c>
      <c r="I30" s="141">
        <v>1</v>
      </c>
      <c r="J30" s="141">
        <v>1100</v>
      </c>
      <c r="K30" s="143">
        <v>1</v>
      </c>
      <c r="L30" s="143"/>
      <c r="M30" s="143"/>
      <c r="N30" s="143"/>
      <c r="O30" s="143"/>
      <c r="P30" s="143"/>
      <c r="Q30" s="143"/>
      <c r="R30" s="143"/>
      <c r="S30" s="143">
        <v>80</v>
      </c>
      <c r="T30" s="143">
        <v>354</v>
      </c>
      <c r="U30" s="142" t="s">
        <v>157</v>
      </c>
      <c r="V30" s="142" t="s">
        <v>158</v>
      </c>
      <c r="W30" s="142" t="s">
        <v>70</v>
      </c>
      <c r="X30" s="166" t="s">
        <v>71</v>
      </c>
      <c r="Y30" s="166" t="s">
        <v>72</v>
      </c>
      <c r="Z30" s="143">
        <v>101</v>
      </c>
      <c r="AA30" s="143">
        <v>101</v>
      </c>
      <c r="AB30" s="143">
        <v>101</v>
      </c>
      <c r="AC30" s="143">
        <v>101</v>
      </c>
      <c r="AD30" s="143"/>
      <c r="AE30" s="143">
        <v>101</v>
      </c>
      <c r="AF30" s="143"/>
      <c r="AG30" s="143"/>
      <c r="AH30" s="143"/>
      <c r="AI30" s="143"/>
      <c r="AJ30" s="143"/>
      <c r="AK30" s="143"/>
      <c r="AL30" s="143"/>
      <c r="AM30" s="143"/>
      <c r="AN30" s="143"/>
      <c r="AO30" s="143"/>
      <c r="AP30" s="143"/>
      <c r="AQ30" s="143"/>
      <c r="AR30" s="143"/>
      <c r="AS30" s="143"/>
      <c r="AT30" s="143"/>
      <c r="AU30" s="143"/>
      <c r="AV30" s="143"/>
      <c r="AW30" s="143"/>
      <c r="AX30" s="143"/>
      <c r="AY30" s="151" t="s">
        <v>159</v>
      </c>
      <c r="AZ30" s="190" t="s">
        <v>160</v>
      </c>
      <c r="BA30" s="151"/>
    </row>
    <row r="31" s="115" customFormat="1" ht="152" customHeight="1" spans="1:53">
      <c r="A31" s="140">
        <f>MAX($A$11:A30)+1</f>
        <v>18</v>
      </c>
      <c r="B31" s="144" t="s">
        <v>161</v>
      </c>
      <c r="C31" s="140">
        <v>2023</v>
      </c>
      <c r="D31" s="142" t="s">
        <v>162</v>
      </c>
      <c r="E31" s="143" t="s">
        <v>66</v>
      </c>
      <c r="F31" s="142" t="s">
        <v>138</v>
      </c>
      <c r="G31" s="141" t="s">
        <v>163</v>
      </c>
      <c r="H31" s="158" t="s">
        <v>164</v>
      </c>
      <c r="I31" s="141">
        <v>1</v>
      </c>
      <c r="J31" s="141">
        <v>670</v>
      </c>
      <c r="K31" s="143">
        <v>1</v>
      </c>
      <c r="L31" s="143"/>
      <c r="M31" s="143"/>
      <c r="N31" s="143"/>
      <c r="O31" s="143"/>
      <c r="P31" s="143"/>
      <c r="Q31" s="143"/>
      <c r="R31" s="143"/>
      <c r="S31" s="143">
        <v>270</v>
      </c>
      <c r="T31" s="143">
        <v>1092</v>
      </c>
      <c r="U31" s="142" t="s">
        <v>157</v>
      </c>
      <c r="V31" s="142" t="s">
        <v>158</v>
      </c>
      <c r="W31" s="142" t="s">
        <v>70</v>
      </c>
      <c r="X31" s="166" t="s">
        <v>71</v>
      </c>
      <c r="Y31" s="166" t="s">
        <v>72</v>
      </c>
      <c r="Z31" s="143">
        <v>101</v>
      </c>
      <c r="AA31" s="143">
        <v>101</v>
      </c>
      <c r="AB31" s="143">
        <v>101</v>
      </c>
      <c r="AC31" s="143">
        <v>101</v>
      </c>
      <c r="AD31" s="143"/>
      <c r="AE31" s="143">
        <v>101</v>
      </c>
      <c r="AF31" s="143"/>
      <c r="AG31" s="143"/>
      <c r="AH31" s="143"/>
      <c r="AI31" s="143"/>
      <c r="AJ31" s="143"/>
      <c r="AK31" s="143"/>
      <c r="AL31" s="143"/>
      <c r="AM31" s="143"/>
      <c r="AN31" s="143"/>
      <c r="AO31" s="143"/>
      <c r="AP31" s="143"/>
      <c r="AQ31" s="143"/>
      <c r="AR31" s="143"/>
      <c r="AS31" s="143"/>
      <c r="AT31" s="143"/>
      <c r="AU31" s="143"/>
      <c r="AV31" s="143"/>
      <c r="AW31" s="143"/>
      <c r="AX31" s="143"/>
      <c r="AY31" s="151" t="s">
        <v>165</v>
      </c>
      <c r="AZ31" s="190" t="s">
        <v>166</v>
      </c>
      <c r="BA31" s="151"/>
    </row>
    <row r="32" s="118" customFormat="1" ht="140" customHeight="1" spans="1:53">
      <c r="A32" s="159">
        <f>MAX($A$11:A31)+1</f>
        <v>19</v>
      </c>
      <c r="B32" s="144" t="s">
        <v>167</v>
      </c>
      <c r="C32" s="154">
        <v>2023</v>
      </c>
      <c r="D32" s="160" t="s">
        <v>168</v>
      </c>
      <c r="E32" s="161" t="s">
        <v>66</v>
      </c>
      <c r="F32" s="162" t="s">
        <v>138</v>
      </c>
      <c r="G32" s="162" t="s">
        <v>169</v>
      </c>
      <c r="H32" s="162" t="s">
        <v>170</v>
      </c>
      <c r="I32" s="156">
        <v>1</v>
      </c>
      <c r="J32" s="156">
        <v>80</v>
      </c>
      <c r="K32" s="156">
        <v>1</v>
      </c>
      <c r="L32" s="156"/>
      <c r="M32" s="156"/>
      <c r="N32" s="156"/>
      <c r="O32" s="156"/>
      <c r="P32" s="156"/>
      <c r="Q32" s="156"/>
      <c r="R32" s="156"/>
      <c r="S32" s="156">
        <v>14</v>
      </c>
      <c r="T32" s="156">
        <v>59</v>
      </c>
      <c r="U32" s="156" t="s">
        <v>171</v>
      </c>
      <c r="V32" s="156" t="s">
        <v>172</v>
      </c>
      <c r="W32" s="156" t="s">
        <v>70</v>
      </c>
      <c r="X32" s="156" t="s">
        <v>71</v>
      </c>
      <c r="Y32" s="156" t="s">
        <v>72</v>
      </c>
      <c r="Z32" s="143">
        <v>101</v>
      </c>
      <c r="AA32" s="143">
        <v>101</v>
      </c>
      <c r="AB32" s="143">
        <v>101</v>
      </c>
      <c r="AC32" s="143">
        <v>101</v>
      </c>
      <c r="AD32" s="156"/>
      <c r="AE32" s="156">
        <v>101</v>
      </c>
      <c r="AF32" s="156"/>
      <c r="AG32" s="156"/>
      <c r="AH32" s="156"/>
      <c r="AI32" s="156"/>
      <c r="AJ32" s="156"/>
      <c r="AK32" s="156"/>
      <c r="AL32" s="156"/>
      <c r="AM32" s="156"/>
      <c r="AN32" s="156"/>
      <c r="AO32" s="156"/>
      <c r="AP32" s="156"/>
      <c r="AQ32" s="156"/>
      <c r="AR32" s="156"/>
      <c r="AS32" s="156"/>
      <c r="AT32" s="156"/>
      <c r="AU32" s="156"/>
      <c r="AV32" s="156"/>
      <c r="AW32" s="156"/>
      <c r="AX32" s="156"/>
      <c r="AY32" s="179" t="s">
        <v>165</v>
      </c>
      <c r="AZ32" s="179" t="s">
        <v>166</v>
      </c>
      <c r="BA32" s="179"/>
    </row>
    <row r="33" s="115" customFormat="1" ht="200" customHeight="1" spans="1:53">
      <c r="A33" s="140">
        <f>MAX($A$11:A32)+1</f>
        <v>20</v>
      </c>
      <c r="B33" s="144" t="s">
        <v>173</v>
      </c>
      <c r="C33" s="140">
        <v>2023</v>
      </c>
      <c r="D33" s="142" t="s">
        <v>174</v>
      </c>
      <c r="E33" s="143" t="s">
        <v>66</v>
      </c>
      <c r="F33" s="142" t="s">
        <v>138</v>
      </c>
      <c r="G33" s="141" t="s">
        <v>175</v>
      </c>
      <c r="H33" s="158" t="s">
        <v>176</v>
      </c>
      <c r="I33" s="141">
        <v>1</v>
      </c>
      <c r="J33" s="141">
        <v>123</v>
      </c>
      <c r="K33" s="143">
        <v>1</v>
      </c>
      <c r="L33" s="143"/>
      <c r="M33" s="143"/>
      <c r="N33" s="143"/>
      <c r="O33" s="143"/>
      <c r="P33" s="143"/>
      <c r="Q33" s="143"/>
      <c r="R33" s="143"/>
      <c r="S33" s="143">
        <v>95</v>
      </c>
      <c r="T33" s="143">
        <v>390</v>
      </c>
      <c r="U33" s="142" t="s">
        <v>177</v>
      </c>
      <c r="V33" s="142" t="s">
        <v>178</v>
      </c>
      <c r="W33" s="142" t="s">
        <v>70</v>
      </c>
      <c r="X33" s="166" t="s">
        <v>71</v>
      </c>
      <c r="Y33" s="166" t="s">
        <v>72</v>
      </c>
      <c r="Z33" s="143">
        <v>101</v>
      </c>
      <c r="AA33" s="143">
        <v>101</v>
      </c>
      <c r="AB33" s="143">
        <v>101</v>
      </c>
      <c r="AC33" s="143">
        <v>101</v>
      </c>
      <c r="AD33" s="143"/>
      <c r="AE33" s="143">
        <v>101</v>
      </c>
      <c r="AF33" s="143"/>
      <c r="AG33" s="143"/>
      <c r="AH33" s="143"/>
      <c r="AI33" s="143"/>
      <c r="AJ33" s="143"/>
      <c r="AK33" s="143"/>
      <c r="AL33" s="143"/>
      <c r="AM33" s="143"/>
      <c r="AN33" s="143"/>
      <c r="AO33" s="143"/>
      <c r="AP33" s="143"/>
      <c r="AQ33" s="143"/>
      <c r="AR33" s="143"/>
      <c r="AS33" s="143"/>
      <c r="AT33" s="143"/>
      <c r="AU33" s="143"/>
      <c r="AV33" s="143"/>
      <c r="AW33" s="143"/>
      <c r="AX33" s="143"/>
      <c r="AY33" s="158" t="s">
        <v>179</v>
      </c>
      <c r="AZ33" s="158" t="s">
        <v>180</v>
      </c>
      <c r="BA33" s="151"/>
    </row>
    <row r="34" s="115" customFormat="1" ht="200" customHeight="1" spans="1:53">
      <c r="A34" s="140">
        <f>MAX($A$11:A33)+1</f>
        <v>21</v>
      </c>
      <c r="B34" s="144" t="s">
        <v>181</v>
      </c>
      <c r="C34" s="140">
        <v>2023</v>
      </c>
      <c r="D34" s="142" t="s">
        <v>182</v>
      </c>
      <c r="E34" s="143" t="s">
        <v>66</v>
      </c>
      <c r="F34" s="142" t="s">
        <v>183</v>
      </c>
      <c r="G34" s="141" t="s">
        <v>147</v>
      </c>
      <c r="H34" s="158" t="s">
        <v>184</v>
      </c>
      <c r="I34" s="141">
        <v>1</v>
      </c>
      <c r="J34" s="141">
        <v>200</v>
      </c>
      <c r="K34" s="143">
        <v>1</v>
      </c>
      <c r="L34" s="143"/>
      <c r="M34" s="143"/>
      <c r="N34" s="143"/>
      <c r="O34" s="143"/>
      <c r="P34" s="143"/>
      <c r="Q34" s="143"/>
      <c r="R34" s="143"/>
      <c r="S34" s="143">
        <v>50</v>
      </c>
      <c r="T34" s="143">
        <v>200</v>
      </c>
      <c r="U34" s="142" t="s">
        <v>149</v>
      </c>
      <c r="V34" s="142" t="s">
        <v>150</v>
      </c>
      <c r="W34" s="142" t="s">
        <v>185</v>
      </c>
      <c r="X34" s="142" t="s">
        <v>186</v>
      </c>
      <c r="Y34" s="166" t="s">
        <v>187</v>
      </c>
      <c r="Z34" s="143">
        <v>320</v>
      </c>
      <c r="AA34" s="143">
        <v>320</v>
      </c>
      <c r="AB34" s="143">
        <v>160</v>
      </c>
      <c r="AC34" s="143">
        <v>160</v>
      </c>
      <c r="AD34" s="143"/>
      <c r="AE34" s="143">
        <v>160</v>
      </c>
      <c r="AF34" s="143"/>
      <c r="AG34" s="143"/>
      <c r="AH34" s="143"/>
      <c r="AI34" s="143"/>
      <c r="AJ34" s="143"/>
      <c r="AK34" s="143"/>
      <c r="AL34" s="143"/>
      <c r="AM34" s="143"/>
      <c r="AN34" s="143"/>
      <c r="AO34" s="143"/>
      <c r="AP34" s="143"/>
      <c r="AQ34" s="143"/>
      <c r="AR34" s="143"/>
      <c r="AS34" s="143"/>
      <c r="AT34" s="143"/>
      <c r="AU34" s="143"/>
      <c r="AV34" s="143">
        <v>160</v>
      </c>
      <c r="AW34" s="143"/>
      <c r="AX34" s="143"/>
      <c r="AY34" s="158" t="s">
        <v>188</v>
      </c>
      <c r="AZ34" s="158" t="s">
        <v>189</v>
      </c>
      <c r="BA34" s="151"/>
    </row>
    <row r="35" s="115" customFormat="1" ht="200" customHeight="1" spans="1:53">
      <c r="A35" s="140">
        <f>MAX($A$11:A34)+1</f>
        <v>22</v>
      </c>
      <c r="B35" s="144" t="s">
        <v>190</v>
      </c>
      <c r="C35" s="140">
        <v>2023</v>
      </c>
      <c r="D35" s="142" t="s">
        <v>191</v>
      </c>
      <c r="E35" s="143" t="s">
        <v>66</v>
      </c>
      <c r="F35" s="142" t="s">
        <v>146</v>
      </c>
      <c r="G35" s="141" t="s">
        <v>192</v>
      </c>
      <c r="H35" s="158" t="s">
        <v>193</v>
      </c>
      <c r="I35" s="141">
        <v>1</v>
      </c>
      <c r="J35" s="141">
        <v>2500</v>
      </c>
      <c r="K35" s="143">
        <v>1</v>
      </c>
      <c r="L35" s="143"/>
      <c r="M35" s="143"/>
      <c r="N35" s="143"/>
      <c r="O35" s="143"/>
      <c r="P35" s="143"/>
      <c r="Q35" s="143"/>
      <c r="R35" s="143"/>
      <c r="S35" s="143">
        <v>1500</v>
      </c>
      <c r="T35" s="143">
        <v>5000</v>
      </c>
      <c r="U35" s="142" t="s">
        <v>185</v>
      </c>
      <c r="V35" s="166" t="s">
        <v>186</v>
      </c>
      <c r="W35" s="142" t="s">
        <v>185</v>
      </c>
      <c r="X35" s="166" t="s">
        <v>186</v>
      </c>
      <c r="Y35" s="166" t="s">
        <v>187</v>
      </c>
      <c r="Z35" s="143">
        <v>3000</v>
      </c>
      <c r="AA35" s="143">
        <v>3000</v>
      </c>
      <c r="AB35" s="143">
        <v>1987.716052</v>
      </c>
      <c r="AC35" s="143">
        <v>914.86</v>
      </c>
      <c r="AD35" s="143">
        <v>699.473948</v>
      </c>
      <c r="AE35" s="183">
        <v>215.386052</v>
      </c>
      <c r="AF35" s="143"/>
      <c r="AG35" s="143"/>
      <c r="AH35" s="143"/>
      <c r="AI35" s="143"/>
      <c r="AJ35" s="143"/>
      <c r="AK35" s="143"/>
      <c r="AL35" s="143"/>
      <c r="AM35" s="183">
        <v>1072.856052</v>
      </c>
      <c r="AN35" s="183"/>
      <c r="AO35" s="143"/>
      <c r="AP35" s="143"/>
      <c r="AQ35" s="143"/>
      <c r="AR35" s="143"/>
      <c r="AS35" s="143"/>
      <c r="AT35" s="143"/>
      <c r="AU35" s="143"/>
      <c r="AV35" s="183">
        <v>1012.283948</v>
      </c>
      <c r="AW35" s="143"/>
      <c r="AX35" s="143"/>
      <c r="AY35" s="158" t="s">
        <v>194</v>
      </c>
      <c r="AZ35" s="158" t="s">
        <v>195</v>
      </c>
      <c r="BA35" s="151"/>
    </row>
    <row r="36" s="114" customFormat="1" ht="30" customHeight="1" spans="1:53">
      <c r="A36" s="139" t="s">
        <v>63</v>
      </c>
      <c r="B36" s="137"/>
      <c r="C36" s="137"/>
      <c r="D36" s="137"/>
      <c r="E36" s="137"/>
      <c r="F36" s="137"/>
      <c r="G36" s="137"/>
      <c r="H36" s="137"/>
      <c r="I36" s="173">
        <f t="shared" ref="I36:R36" si="21">SUM(I37)</f>
        <v>1</v>
      </c>
      <c r="J36" s="173">
        <f t="shared" si="21"/>
        <v>1</v>
      </c>
      <c r="K36" s="173">
        <f t="shared" si="21"/>
        <v>1</v>
      </c>
      <c r="L36" s="173">
        <f t="shared" si="21"/>
        <v>0</v>
      </c>
      <c r="M36" s="173">
        <f t="shared" si="21"/>
        <v>0</v>
      </c>
      <c r="N36" s="173">
        <f t="shared" si="21"/>
        <v>0</v>
      </c>
      <c r="O36" s="173">
        <f t="shared" si="21"/>
        <v>0</v>
      </c>
      <c r="P36" s="173">
        <f t="shared" si="21"/>
        <v>0</v>
      </c>
      <c r="Q36" s="173">
        <f t="shared" si="21"/>
        <v>0</v>
      </c>
      <c r="R36" s="173">
        <f t="shared" si="21"/>
        <v>0</v>
      </c>
      <c r="S36" s="173"/>
      <c r="T36" s="173"/>
      <c r="U36" s="173"/>
      <c r="V36" s="173"/>
      <c r="W36" s="173"/>
      <c r="X36" s="173"/>
      <c r="Y36" s="173"/>
      <c r="Z36" s="168">
        <f t="shared" ref="Z36:AE36" si="22">SUM(Z37)</f>
        <v>191</v>
      </c>
      <c r="AA36" s="168">
        <f t="shared" si="22"/>
        <v>191</v>
      </c>
      <c r="AB36" s="168">
        <f t="shared" si="22"/>
        <v>191</v>
      </c>
      <c r="AC36" s="168">
        <f t="shared" si="22"/>
        <v>191</v>
      </c>
      <c r="AD36" s="168">
        <f t="shared" si="22"/>
        <v>0</v>
      </c>
      <c r="AE36" s="168">
        <f t="shared" si="22"/>
        <v>0</v>
      </c>
      <c r="AF36" s="168">
        <f t="shared" ref="AF36:AX36" si="23">SUM(AF37)</f>
        <v>0</v>
      </c>
      <c r="AG36" s="168">
        <f t="shared" si="23"/>
        <v>0</v>
      </c>
      <c r="AH36" s="168">
        <f t="shared" si="23"/>
        <v>0</v>
      </c>
      <c r="AI36" s="168">
        <f t="shared" si="23"/>
        <v>191</v>
      </c>
      <c r="AJ36" s="168">
        <f t="shared" si="23"/>
        <v>0</v>
      </c>
      <c r="AK36" s="168">
        <f t="shared" si="23"/>
        <v>0</v>
      </c>
      <c r="AL36" s="168">
        <f t="shared" si="23"/>
        <v>0</v>
      </c>
      <c r="AM36" s="168">
        <f t="shared" si="23"/>
        <v>0</v>
      </c>
      <c r="AN36" s="168">
        <f t="shared" si="23"/>
        <v>0</v>
      </c>
      <c r="AO36" s="168">
        <f t="shared" si="23"/>
        <v>0</v>
      </c>
      <c r="AP36" s="168">
        <f t="shared" si="23"/>
        <v>0</v>
      </c>
      <c r="AQ36" s="168">
        <f t="shared" si="23"/>
        <v>0</v>
      </c>
      <c r="AR36" s="168">
        <f t="shared" si="23"/>
        <v>0</v>
      </c>
      <c r="AS36" s="168">
        <f t="shared" si="23"/>
        <v>0</v>
      </c>
      <c r="AT36" s="168">
        <f t="shared" si="23"/>
        <v>0</v>
      </c>
      <c r="AU36" s="168">
        <f t="shared" si="23"/>
        <v>0</v>
      </c>
      <c r="AV36" s="168">
        <f t="shared" si="23"/>
        <v>0</v>
      </c>
      <c r="AW36" s="168"/>
      <c r="AX36" s="168">
        <f>SUM(AX37)</f>
        <v>0</v>
      </c>
      <c r="AY36" s="173"/>
      <c r="AZ36" s="173"/>
      <c r="BA36" s="173"/>
    </row>
    <row r="37" s="119" customFormat="1" ht="229" customHeight="1" spans="1:53">
      <c r="A37" s="152">
        <f>MAX($A$11:A36)+1</f>
        <v>23</v>
      </c>
      <c r="B37" s="144" t="s">
        <v>196</v>
      </c>
      <c r="C37" s="163">
        <v>2023</v>
      </c>
      <c r="D37" s="159" t="s">
        <v>197</v>
      </c>
      <c r="E37" s="159" t="s">
        <v>66</v>
      </c>
      <c r="F37" s="164" t="s">
        <v>198</v>
      </c>
      <c r="G37" s="159" t="s">
        <v>199</v>
      </c>
      <c r="H37" s="160" t="s">
        <v>200</v>
      </c>
      <c r="I37" s="159">
        <v>1</v>
      </c>
      <c r="J37" s="159">
        <v>1</v>
      </c>
      <c r="K37" s="159">
        <v>1</v>
      </c>
      <c r="L37" s="159"/>
      <c r="M37" s="159"/>
      <c r="N37" s="159"/>
      <c r="O37" s="159"/>
      <c r="P37" s="159"/>
      <c r="Q37" s="159"/>
      <c r="R37" s="159"/>
      <c r="S37" s="159">
        <v>50</v>
      </c>
      <c r="T37" s="159">
        <v>150</v>
      </c>
      <c r="U37" s="159" t="s">
        <v>201</v>
      </c>
      <c r="V37" s="159" t="s">
        <v>202</v>
      </c>
      <c r="W37" s="159" t="s">
        <v>70</v>
      </c>
      <c r="X37" s="159" t="s">
        <v>71</v>
      </c>
      <c r="Y37" s="159" t="s">
        <v>72</v>
      </c>
      <c r="Z37" s="143">
        <v>191</v>
      </c>
      <c r="AA37" s="140">
        <v>191</v>
      </c>
      <c r="AB37" s="140">
        <v>191</v>
      </c>
      <c r="AC37" s="143">
        <v>191</v>
      </c>
      <c r="AD37" s="159"/>
      <c r="AE37" s="159"/>
      <c r="AF37" s="159"/>
      <c r="AG37" s="159"/>
      <c r="AH37" s="159"/>
      <c r="AI37" s="159">
        <v>191</v>
      </c>
      <c r="AJ37" s="159"/>
      <c r="AK37" s="159"/>
      <c r="AL37" s="159"/>
      <c r="AM37" s="159"/>
      <c r="AN37" s="159"/>
      <c r="AO37" s="159">
        <v>0</v>
      </c>
      <c r="AP37" s="159"/>
      <c r="AQ37" s="159"/>
      <c r="AR37" s="159"/>
      <c r="AS37" s="159"/>
      <c r="AT37" s="159"/>
      <c r="AU37" s="159"/>
      <c r="AV37" s="159"/>
      <c r="AW37" s="159"/>
      <c r="AX37" s="159"/>
      <c r="AY37" s="191" t="s">
        <v>203</v>
      </c>
      <c r="AZ37" s="191" t="s">
        <v>204</v>
      </c>
      <c r="BA37" s="159"/>
    </row>
    <row r="38" s="114" customFormat="1" ht="30" customHeight="1" spans="1:53">
      <c r="A38" s="139" t="s">
        <v>63</v>
      </c>
      <c r="B38" s="137"/>
      <c r="C38" s="137"/>
      <c r="D38" s="137"/>
      <c r="E38" s="137"/>
      <c r="F38" s="137"/>
      <c r="G38" s="137"/>
      <c r="H38" s="137"/>
      <c r="I38" s="173">
        <f t="shared" ref="I38:R38" si="24">SUM(I39:I41)</f>
        <v>3</v>
      </c>
      <c r="J38" s="173">
        <f t="shared" si="24"/>
        <v>22</v>
      </c>
      <c r="K38" s="173">
        <f t="shared" si="24"/>
        <v>3</v>
      </c>
      <c r="L38" s="173">
        <f t="shared" si="24"/>
        <v>0</v>
      </c>
      <c r="M38" s="173">
        <f t="shared" si="24"/>
        <v>0</v>
      </c>
      <c r="N38" s="173">
        <f t="shared" si="24"/>
        <v>0</v>
      </c>
      <c r="O38" s="173">
        <f t="shared" si="24"/>
        <v>0</v>
      </c>
      <c r="P38" s="173">
        <f t="shared" si="24"/>
        <v>0</v>
      </c>
      <c r="Q38" s="173">
        <f t="shared" si="24"/>
        <v>0</v>
      </c>
      <c r="R38" s="173">
        <f t="shared" si="24"/>
        <v>0</v>
      </c>
      <c r="S38" s="173"/>
      <c r="T38" s="173"/>
      <c r="U38" s="173"/>
      <c r="V38" s="173"/>
      <c r="W38" s="173"/>
      <c r="X38" s="173"/>
      <c r="Y38" s="173"/>
      <c r="Z38" s="168">
        <f t="shared" ref="Z38:AE38" si="25">SUM(Z39:Z41)</f>
        <v>27810</v>
      </c>
      <c r="AA38" s="168">
        <f t="shared" si="25"/>
        <v>16600</v>
      </c>
      <c r="AB38" s="168">
        <f t="shared" si="25"/>
        <v>13719.2191</v>
      </c>
      <c r="AC38" s="168">
        <f t="shared" si="25"/>
        <v>12826.56</v>
      </c>
      <c r="AD38" s="168">
        <f t="shared" si="25"/>
        <v>12826.56</v>
      </c>
      <c r="AE38" s="168">
        <f t="shared" si="25"/>
        <v>0</v>
      </c>
      <c r="AF38" s="168">
        <f t="shared" ref="AF38:AX38" si="26">SUM(AF39:AF41)</f>
        <v>0</v>
      </c>
      <c r="AG38" s="168">
        <f t="shared" si="26"/>
        <v>0</v>
      </c>
      <c r="AH38" s="168">
        <f t="shared" si="26"/>
        <v>0</v>
      </c>
      <c r="AI38" s="168">
        <f t="shared" si="26"/>
        <v>0</v>
      </c>
      <c r="AJ38" s="168">
        <f t="shared" si="26"/>
        <v>0</v>
      </c>
      <c r="AK38" s="168">
        <f t="shared" si="26"/>
        <v>0</v>
      </c>
      <c r="AL38" s="168">
        <f t="shared" si="26"/>
        <v>225.031</v>
      </c>
      <c r="AM38" s="168">
        <f t="shared" si="26"/>
        <v>0</v>
      </c>
      <c r="AN38" s="168">
        <f t="shared" si="26"/>
        <v>667.6281</v>
      </c>
      <c r="AO38" s="168">
        <f t="shared" si="26"/>
        <v>1900.7809</v>
      </c>
      <c r="AP38" s="168">
        <f t="shared" si="26"/>
        <v>0</v>
      </c>
      <c r="AQ38" s="168">
        <f t="shared" si="26"/>
        <v>0</v>
      </c>
      <c r="AR38" s="168">
        <f t="shared" si="26"/>
        <v>0</v>
      </c>
      <c r="AS38" s="168">
        <f t="shared" si="26"/>
        <v>0</v>
      </c>
      <c r="AT38" s="168">
        <f t="shared" si="26"/>
        <v>0</v>
      </c>
      <c r="AU38" s="168">
        <f t="shared" si="26"/>
        <v>0</v>
      </c>
      <c r="AV38" s="168">
        <f t="shared" si="26"/>
        <v>980</v>
      </c>
      <c r="AW38" s="168"/>
      <c r="AX38" s="168">
        <f>SUM(AX39:AX41)</f>
        <v>11210</v>
      </c>
      <c r="AY38" s="173"/>
      <c r="AZ38" s="173"/>
      <c r="BA38" s="173"/>
    </row>
    <row r="39" s="115" customFormat="1" ht="346" customHeight="1" spans="1:53">
      <c r="A39" s="152">
        <f>MAX($A$11:A38)+1</f>
        <v>24</v>
      </c>
      <c r="B39" s="153" t="s">
        <v>205</v>
      </c>
      <c r="C39" s="140">
        <v>2023</v>
      </c>
      <c r="D39" s="165" t="s">
        <v>206</v>
      </c>
      <c r="E39" s="143" t="s">
        <v>77</v>
      </c>
      <c r="F39" s="142" t="s">
        <v>207</v>
      </c>
      <c r="G39" s="141" t="s">
        <v>208</v>
      </c>
      <c r="H39" s="158" t="s">
        <v>209</v>
      </c>
      <c r="I39" s="141">
        <v>1</v>
      </c>
      <c r="J39" s="141">
        <v>20</v>
      </c>
      <c r="K39" s="143">
        <v>1</v>
      </c>
      <c r="L39" s="143"/>
      <c r="M39" s="143"/>
      <c r="N39" s="143"/>
      <c r="O39" s="143"/>
      <c r="P39" s="143"/>
      <c r="Q39" s="143"/>
      <c r="R39" s="143"/>
      <c r="S39" s="143">
        <v>1610</v>
      </c>
      <c r="T39" s="143">
        <v>5184</v>
      </c>
      <c r="U39" s="142" t="s">
        <v>157</v>
      </c>
      <c r="V39" s="166" t="s">
        <v>158</v>
      </c>
      <c r="W39" s="142" t="s">
        <v>185</v>
      </c>
      <c r="X39" s="166" t="s">
        <v>186</v>
      </c>
      <c r="Y39" s="166" t="s">
        <v>187</v>
      </c>
      <c r="Z39" s="143">
        <v>3000</v>
      </c>
      <c r="AA39" s="143">
        <v>3000</v>
      </c>
      <c r="AB39" s="143">
        <v>2020</v>
      </c>
      <c r="AC39" s="143">
        <v>2020</v>
      </c>
      <c r="AD39" s="143">
        <v>2020</v>
      </c>
      <c r="AE39" s="143"/>
      <c r="AF39" s="143"/>
      <c r="AG39" s="143"/>
      <c r="AH39" s="143"/>
      <c r="AI39" s="143"/>
      <c r="AJ39" s="143"/>
      <c r="AK39" s="143"/>
      <c r="AL39" s="143"/>
      <c r="AM39" s="143"/>
      <c r="AN39" s="143"/>
      <c r="AO39" s="143">
        <v>0</v>
      </c>
      <c r="AP39" s="143"/>
      <c r="AQ39" s="143"/>
      <c r="AR39" s="143"/>
      <c r="AS39" s="143"/>
      <c r="AT39" s="143"/>
      <c r="AU39" s="143"/>
      <c r="AV39" s="143">
        <v>980</v>
      </c>
      <c r="AW39" s="141" t="s">
        <v>210</v>
      </c>
      <c r="AX39" s="143"/>
      <c r="AY39" s="151" t="s">
        <v>211</v>
      </c>
      <c r="AZ39" s="151" t="s">
        <v>212</v>
      </c>
      <c r="BA39" s="151"/>
    </row>
    <row r="40" s="116" customFormat="1" ht="154" customHeight="1" spans="1:53">
      <c r="A40" s="152">
        <f>MAX($A$11:A39)+1</f>
        <v>25</v>
      </c>
      <c r="B40" s="144" t="s">
        <v>213</v>
      </c>
      <c r="C40" s="140">
        <v>2023</v>
      </c>
      <c r="D40" s="142" t="s">
        <v>214</v>
      </c>
      <c r="E40" s="143" t="s">
        <v>66</v>
      </c>
      <c r="F40" s="142" t="s">
        <v>207</v>
      </c>
      <c r="G40" s="144" t="s">
        <v>215</v>
      </c>
      <c r="H40" s="158" t="s">
        <v>216</v>
      </c>
      <c r="I40" s="144">
        <v>1</v>
      </c>
      <c r="J40" s="144">
        <v>1</v>
      </c>
      <c r="K40" s="143">
        <v>1</v>
      </c>
      <c r="L40" s="143"/>
      <c r="M40" s="143"/>
      <c r="N40" s="143"/>
      <c r="O40" s="143"/>
      <c r="P40" s="143"/>
      <c r="Q40" s="143"/>
      <c r="R40" s="143"/>
      <c r="S40" s="143">
        <v>758</v>
      </c>
      <c r="T40" s="143">
        <v>3358</v>
      </c>
      <c r="U40" s="142" t="s">
        <v>185</v>
      </c>
      <c r="V40" s="166" t="s">
        <v>186</v>
      </c>
      <c r="W40" s="142" t="s">
        <v>185</v>
      </c>
      <c r="X40" s="166" t="s">
        <v>186</v>
      </c>
      <c r="Y40" s="166" t="s">
        <v>187</v>
      </c>
      <c r="Z40" s="143">
        <v>19000</v>
      </c>
      <c r="AA40" s="143">
        <v>11200</v>
      </c>
      <c r="AB40" s="143">
        <v>9299.2191</v>
      </c>
      <c r="AC40" s="143">
        <v>8406.56</v>
      </c>
      <c r="AD40" s="143">
        <v>8406.56</v>
      </c>
      <c r="AE40" s="143">
        <v>0</v>
      </c>
      <c r="AF40" s="143"/>
      <c r="AG40" s="143">
        <v>0</v>
      </c>
      <c r="AH40" s="143"/>
      <c r="AI40" s="143"/>
      <c r="AJ40" s="143"/>
      <c r="AK40" s="143"/>
      <c r="AL40" s="143">
        <v>225.031</v>
      </c>
      <c r="AM40" s="143"/>
      <c r="AN40" s="143">
        <v>667.6281</v>
      </c>
      <c r="AO40" s="143">
        <v>1900.7809</v>
      </c>
      <c r="AP40" s="143"/>
      <c r="AQ40" s="143"/>
      <c r="AR40" s="143"/>
      <c r="AS40" s="143"/>
      <c r="AT40" s="143"/>
      <c r="AU40" s="143"/>
      <c r="AV40" s="143"/>
      <c r="AW40" s="143"/>
      <c r="AX40" s="143">
        <v>7800</v>
      </c>
      <c r="AY40" s="151" t="s">
        <v>217</v>
      </c>
      <c r="AZ40" s="151" t="s">
        <v>218</v>
      </c>
      <c r="BA40" s="151" t="s">
        <v>219</v>
      </c>
    </row>
    <row r="41" s="115" customFormat="1" ht="164" customHeight="1" spans="1:53">
      <c r="A41" s="152">
        <f>MAX($A$11:A40)+1</f>
        <v>26</v>
      </c>
      <c r="B41" s="144" t="s">
        <v>220</v>
      </c>
      <c r="C41" s="140">
        <v>2023</v>
      </c>
      <c r="D41" s="142" t="s">
        <v>221</v>
      </c>
      <c r="E41" s="140" t="s">
        <v>77</v>
      </c>
      <c r="F41" s="142" t="s">
        <v>207</v>
      </c>
      <c r="G41" s="153" t="s">
        <v>222</v>
      </c>
      <c r="H41" s="166" t="s">
        <v>223</v>
      </c>
      <c r="I41" s="141">
        <v>1</v>
      </c>
      <c r="J41" s="141">
        <v>1</v>
      </c>
      <c r="K41" s="143">
        <v>1</v>
      </c>
      <c r="L41" s="143"/>
      <c r="M41" s="143"/>
      <c r="N41" s="143"/>
      <c r="O41" s="143"/>
      <c r="P41" s="143"/>
      <c r="Q41" s="143"/>
      <c r="R41" s="143"/>
      <c r="S41" s="140">
        <v>471</v>
      </c>
      <c r="T41" s="140">
        <v>1818</v>
      </c>
      <c r="U41" s="142" t="s">
        <v>185</v>
      </c>
      <c r="V41" s="166" t="s">
        <v>186</v>
      </c>
      <c r="W41" s="142" t="s">
        <v>185</v>
      </c>
      <c r="X41" s="166" t="s">
        <v>186</v>
      </c>
      <c r="Y41" s="166" t="s">
        <v>187</v>
      </c>
      <c r="Z41" s="143">
        <v>5810</v>
      </c>
      <c r="AA41" s="143">
        <v>2400</v>
      </c>
      <c r="AB41" s="143">
        <v>2400</v>
      </c>
      <c r="AC41" s="143">
        <v>2400</v>
      </c>
      <c r="AD41" s="143">
        <v>2400</v>
      </c>
      <c r="AE41" s="143"/>
      <c r="AF41" s="143"/>
      <c r="AG41" s="143"/>
      <c r="AH41" s="143"/>
      <c r="AI41" s="143"/>
      <c r="AJ41" s="143"/>
      <c r="AK41" s="143"/>
      <c r="AL41" s="143"/>
      <c r="AM41" s="143"/>
      <c r="AN41" s="143"/>
      <c r="AO41" s="143">
        <v>0</v>
      </c>
      <c r="AP41" s="143"/>
      <c r="AQ41" s="143"/>
      <c r="AR41" s="143"/>
      <c r="AS41" s="143"/>
      <c r="AT41" s="143"/>
      <c r="AU41" s="143"/>
      <c r="AV41" s="143"/>
      <c r="AW41" s="143"/>
      <c r="AX41" s="143">
        <v>3410</v>
      </c>
      <c r="AY41" s="151" t="s">
        <v>224</v>
      </c>
      <c r="AZ41" s="151" t="s">
        <v>225</v>
      </c>
      <c r="BA41" s="151" t="s">
        <v>226</v>
      </c>
    </row>
    <row r="42" s="114" customFormat="1" ht="30" customHeight="1" spans="1:53">
      <c r="A42" s="139" t="s">
        <v>63</v>
      </c>
      <c r="B42" s="137"/>
      <c r="C42" s="137"/>
      <c r="D42" s="137"/>
      <c r="E42" s="137"/>
      <c r="F42" s="137"/>
      <c r="G42" s="137"/>
      <c r="H42" s="137"/>
      <c r="I42" s="173"/>
      <c r="J42" s="173"/>
      <c r="K42" s="173"/>
      <c r="L42" s="173"/>
      <c r="M42" s="173"/>
      <c r="N42" s="173"/>
      <c r="O42" s="173"/>
      <c r="P42" s="173"/>
      <c r="Q42" s="173"/>
      <c r="R42" s="173"/>
      <c r="S42" s="178"/>
      <c r="T42" s="178"/>
      <c r="U42" s="178"/>
      <c r="V42" s="178"/>
      <c r="W42" s="178"/>
      <c r="X42" s="178"/>
      <c r="Y42" s="178"/>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78"/>
      <c r="AZ42" s="178"/>
      <c r="BA42" s="178"/>
    </row>
    <row r="43" s="114" customFormat="1" ht="30" customHeight="1" spans="1:53">
      <c r="A43" s="138" t="s">
        <v>62</v>
      </c>
      <c r="B43" s="137"/>
      <c r="C43" s="137"/>
      <c r="D43" s="137"/>
      <c r="E43" s="137"/>
      <c r="F43" s="137"/>
      <c r="G43" s="137"/>
      <c r="H43" s="137"/>
      <c r="I43" s="173"/>
      <c r="J43" s="173"/>
      <c r="K43" s="173"/>
      <c r="L43" s="173"/>
      <c r="M43" s="173"/>
      <c r="N43" s="173"/>
      <c r="O43" s="173"/>
      <c r="P43" s="173"/>
      <c r="Q43" s="173"/>
      <c r="R43" s="173"/>
      <c r="S43" s="173"/>
      <c r="T43" s="173"/>
      <c r="U43" s="173"/>
      <c r="V43" s="173"/>
      <c r="W43" s="173"/>
      <c r="X43" s="173"/>
      <c r="Y43" s="173"/>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73"/>
      <c r="AZ43" s="173"/>
      <c r="BA43" s="173"/>
    </row>
    <row r="44" s="114" customFormat="1" ht="30" customHeight="1" spans="1:53">
      <c r="A44" s="138" t="s">
        <v>62</v>
      </c>
      <c r="B44" s="137"/>
      <c r="C44" s="137"/>
      <c r="D44" s="137"/>
      <c r="E44" s="137"/>
      <c r="F44" s="137"/>
      <c r="G44" s="137"/>
      <c r="H44" s="137"/>
      <c r="I44" s="173">
        <f t="shared" ref="I44:R44" si="27">SUM(I45,I46,I49,I50)</f>
        <v>2</v>
      </c>
      <c r="J44" s="173"/>
      <c r="K44" s="173">
        <f t="shared" si="27"/>
        <v>2</v>
      </c>
      <c r="L44" s="173">
        <f t="shared" si="27"/>
        <v>0</v>
      </c>
      <c r="M44" s="173">
        <f t="shared" si="27"/>
        <v>0</v>
      </c>
      <c r="N44" s="173">
        <f t="shared" si="27"/>
        <v>0</v>
      </c>
      <c r="O44" s="173">
        <f t="shared" si="27"/>
        <v>0</v>
      </c>
      <c r="P44" s="173">
        <f t="shared" si="27"/>
        <v>0</v>
      </c>
      <c r="Q44" s="173">
        <f t="shared" si="27"/>
        <v>0</v>
      </c>
      <c r="R44" s="173">
        <f t="shared" si="27"/>
        <v>0</v>
      </c>
      <c r="S44" s="173"/>
      <c r="T44" s="173"/>
      <c r="U44" s="173"/>
      <c r="V44" s="173"/>
      <c r="W44" s="173"/>
      <c r="X44" s="173"/>
      <c r="Y44" s="173"/>
      <c r="Z44" s="168">
        <f t="shared" ref="Z44:AE44" si="28">SUM(Z45,Z46,Z49,Z50)</f>
        <v>1850.466</v>
      </c>
      <c r="AA44" s="168">
        <f t="shared" si="28"/>
        <v>1850.466</v>
      </c>
      <c r="AB44" s="168">
        <f t="shared" si="28"/>
        <v>1623.025</v>
      </c>
      <c r="AC44" s="168">
        <f t="shared" si="28"/>
        <v>1034</v>
      </c>
      <c r="AD44" s="168">
        <f t="shared" si="28"/>
        <v>1034</v>
      </c>
      <c r="AE44" s="168">
        <f t="shared" si="28"/>
        <v>0</v>
      </c>
      <c r="AF44" s="168">
        <f t="shared" ref="AF44:AX44" si="29">SUM(AF45,AF46,AF49,AF50)</f>
        <v>0</v>
      </c>
      <c r="AG44" s="168">
        <f t="shared" si="29"/>
        <v>0</v>
      </c>
      <c r="AH44" s="168">
        <f t="shared" si="29"/>
        <v>0</v>
      </c>
      <c r="AI44" s="168">
        <f t="shared" si="29"/>
        <v>0</v>
      </c>
      <c r="AJ44" s="168">
        <f t="shared" si="29"/>
        <v>0</v>
      </c>
      <c r="AK44" s="168">
        <f t="shared" si="29"/>
        <v>0</v>
      </c>
      <c r="AL44" s="168">
        <f t="shared" si="29"/>
        <v>257.915</v>
      </c>
      <c r="AM44" s="168">
        <f t="shared" si="29"/>
        <v>331.11</v>
      </c>
      <c r="AN44" s="168">
        <f t="shared" si="29"/>
        <v>0</v>
      </c>
      <c r="AO44" s="168">
        <f t="shared" si="29"/>
        <v>227.441</v>
      </c>
      <c r="AP44" s="168">
        <f t="shared" si="29"/>
        <v>0</v>
      </c>
      <c r="AQ44" s="168">
        <f t="shared" si="29"/>
        <v>0</v>
      </c>
      <c r="AR44" s="168">
        <f t="shared" si="29"/>
        <v>0</v>
      </c>
      <c r="AS44" s="168">
        <f t="shared" si="29"/>
        <v>0</v>
      </c>
      <c r="AT44" s="168">
        <f t="shared" si="29"/>
        <v>0</v>
      </c>
      <c r="AU44" s="168">
        <f t="shared" si="29"/>
        <v>0</v>
      </c>
      <c r="AV44" s="168">
        <f t="shared" si="29"/>
        <v>0</v>
      </c>
      <c r="AW44" s="168"/>
      <c r="AX44" s="168">
        <f>SUM(AX45,AX46,AX49,AX50)</f>
        <v>0</v>
      </c>
      <c r="AY44" s="173"/>
      <c r="AZ44" s="173"/>
      <c r="BA44" s="173"/>
    </row>
    <row r="45" s="114" customFormat="1" ht="30" customHeight="1" spans="1:53">
      <c r="A45" s="139" t="s">
        <v>63</v>
      </c>
      <c r="B45" s="137"/>
      <c r="C45" s="137"/>
      <c r="D45" s="137"/>
      <c r="E45" s="137"/>
      <c r="F45" s="137"/>
      <c r="G45" s="137"/>
      <c r="H45" s="137"/>
      <c r="I45" s="173"/>
      <c r="J45" s="173"/>
      <c r="K45" s="173"/>
      <c r="L45" s="173"/>
      <c r="M45" s="173"/>
      <c r="N45" s="173"/>
      <c r="O45" s="173"/>
      <c r="P45" s="173"/>
      <c r="Q45" s="173"/>
      <c r="R45" s="173"/>
      <c r="S45" s="173"/>
      <c r="T45" s="173"/>
      <c r="U45" s="173"/>
      <c r="V45" s="173"/>
      <c r="W45" s="173"/>
      <c r="X45" s="173"/>
      <c r="Y45" s="173"/>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73"/>
      <c r="AZ45" s="173"/>
      <c r="BA45" s="173"/>
    </row>
    <row r="46" s="114" customFormat="1" ht="30" customHeight="1" spans="1:53">
      <c r="A46" s="139" t="s">
        <v>63</v>
      </c>
      <c r="B46" s="137"/>
      <c r="C46" s="137"/>
      <c r="D46" s="137"/>
      <c r="E46" s="137"/>
      <c r="F46" s="137"/>
      <c r="G46" s="137"/>
      <c r="H46" s="137"/>
      <c r="I46" s="173">
        <f t="shared" ref="I46:R46" si="30">SUM(I47:I48)</f>
        <v>2</v>
      </c>
      <c r="J46" s="173">
        <f t="shared" si="30"/>
        <v>48062.94</v>
      </c>
      <c r="K46" s="173">
        <f t="shared" si="30"/>
        <v>2</v>
      </c>
      <c r="L46" s="173">
        <f t="shared" si="30"/>
        <v>0</v>
      </c>
      <c r="M46" s="173">
        <f t="shared" si="30"/>
        <v>0</v>
      </c>
      <c r="N46" s="173">
        <f t="shared" si="30"/>
        <v>0</v>
      </c>
      <c r="O46" s="173">
        <f t="shared" si="30"/>
        <v>0</v>
      </c>
      <c r="P46" s="173">
        <f t="shared" si="30"/>
        <v>0</v>
      </c>
      <c r="Q46" s="173">
        <f t="shared" si="30"/>
        <v>0</v>
      </c>
      <c r="R46" s="173">
        <f t="shared" si="30"/>
        <v>0</v>
      </c>
      <c r="S46" s="173"/>
      <c r="T46" s="173"/>
      <c r="U46" s="173"/>
      <c r="V46" s="173"/>
      <c r="W46" s="173"/>
      <c r="X46" s="173"/>
      <c r="Y46" s="173"/>
      <c r="Z46" s="168">
        <f t="shared" ref="Z46:AE46" si="31">SUM(Z47:Z48)</f>
        <v>1850.466</v>
      </c>
      <c r="AA46" s="168">
        <f t="shared" si="31"/>
        <v>1850.466</v>
      </c>
      <c r="AB46" s="168">
        <f t="shared" si="31"/>
        <v>1623.025</v>
      </c>
      <c r="AC46" s="168">
        <f t="shared" si="31"/>
        <v>1034</v>
      </c>
      <c r="AD46" s="168">
        <f t="shared" si="31"/>
        <v>1034</v>
      </c>
      <c r="AE46" s="168">
        <f t="shared" si="31"/>
        <v>0</v>
      </c>
      <c r="AF46" s="168">
        <f t="shared" ref="AF46:AX46" si="32">SUM(AF47:AF48)</f>
        <v>0</v>
      </c>
      <c r="AG46" s="168">
        <f t="shared" si="32"/>
        <v>0</v>
      </c>
      <c r="AH46" s="168">
        <f t="shared" si="32"/>
        <v>0</v>
      </c>
      <c r="AI46" s="168">
        <f t="shared" si="32"/>
        <v>0</v>
      </c>
      <c r="AJ46" s="168">
        <f t="shared" si="32"/>
        <v>0</v>
      </c>
      <c r="AK46" s="168">
        <f t="shared" si="32"/>
        <v>0</v>
      </c>
      <c r="AL46" s="168">
        <f t="shared" si="32"/>
        <v>257.915</v>
      </c>
      <c r="AM46" s="168">
        <f t="shared" si="32"/>
        <v>331.11</v>
      </c>
      <c r="AN46" s="168">
        <f t="shared" si="32"/>
        <v>0</v>
      </c>
      <c r="AO46" s="168">
        <f t="shared" si="32"/>
        <v>227.441</v>
      </c>
      <c r="AP46" s="168">
        <f t="shared" si="32"/>
        <v>0</v>
      </c>
      <c r="AQ46" s="168">
        <f t="shared" si="32"/>
        <v>0</v>
      </c>
      <c r="AR46" s="168">
        <f t="shared" si="32"/>
        <v>0</v>
      </c>
      <c r="AS46" s="168">
        <f t="shared" si="32"/>
        <v>0</v>
      </c>
      <c r="AT46" s="168">
        <f t="shared" si="32"/>
        <v>0</v>
      </c>
      <c r="AU46" s="168">
        <f t="shared" si="32"/>
        <v>0</v>
      </c>
      <c r="AV46" s="168">
        <f t="shared" si="32"/>
        <v>0</v>
      </c>
      <c r="AW46" s="168"/>
      <c r="AX46" s="168">
        <f>SUM(AX47:AX48)</f>
        <v>0</v>
      </c>
      <c r="AY46" s="173"/>
      <c r="AZ46" s="173"/>
      <c r="BA46" s="173"/>
    </row>
    <row r="47" s="118" customFormat="1" ht="182" customHeight="1" spans="1:53">
      <c r="A47" s="167">
        <f>MAX($A$11:A46)+1</f>
        <v>27</v>
      </c>
      <c r="B47" s="144" t="s">
        <v>227</v>
      </c>
      <c r="C47" s="168">
        <v>2023</v>
      </c>
      <c r="D47" s="162" t="s">
        <v>228</v>
      </c>
      <c r="E47" s="156" t="s">
        <v>229</v>
      </c>
      <c r="F47" s="162" t="s">
        <v>230</v>
      </c>
      <c r="G47" s="162" t="s">
        <v>231</v>
      </c>
      <c r="H47" s="162" t="s">
        <v>232</v>
      </c>
      <c r="I47" s="156">
        <v>1</v>
      </c>
      <c r="J47" s="156">
        <v>47000</v>
      </c>
      <c r="K47" s="156">
        <v>1</v>
      </c>
      <c r="L47" s="156"/>
      <c r="M47" s="156"/>
      <c r="N47" s="156"/>
      <c r="O47" s="156"/>
      <c r="P47" s="156"/>
      <c r="Q47" s="156"/>
      <c r="R47" s="156"/>
      <c r="S47" s="156">
        <v>28000</v>
      </c>
      <c r="T47" s="156">
        <v>98000</v>
      </c>
      <c r="U47" s="179" t="s">
        <v>233</v>
      </c>
      <c r="V47" s="162" t="s">
        <v>234</v>
      </c>
      <c r="W47" s="179" t="s">
        <v>233</v>
      </c>
      <c r="X47" s="162" t="s">
        <v>234</v>
      </c>
      <c r="Y47" s="185" t="s">
        <v>72</v>
      </c>
      <c r="Z47" s="143">
        <v>1516.946</v>
      </c>
      <c r="AA47" s="143">
        <v>1516.946</v>
      </c>
      <c r="AB47" s="143">
        <v>1291.915</v>
      </c>
      <c r="AC47" s="143">
        <v>1034</v>
      </c>
      <c r="AD47" s="156">
        <v>1034</v>
      </c>
      <c r="AE47" s="156"/>
      <c r="AF47" s="156"/>
      <c r="AG47" s="156"/>
      <c r="AH47" s="156"/>
      <c r="AI47" s="156"/>
      <c r="AJ47" s="156"/>
      <c r="AK47" s="156"/>
      <c r="AL47" s="156">
        <v>257.915</v>
      </c>
      <c r="AM47" s="156"/>
      <c r="AN47" s="156"/>
      <c r="AO47" s="156">
        <v>225.031</v>
      </c>
      <c r="AP47" s="156"/>
      <c r="AQ47" s="156"/>
      <c r="AR47" s="156"/>
      <c r="AS47" s="156"/>
      <c r="AT47" s="156"/>
      <c r="AU47" s="156"/>
      <c r="AV47" s="156"/>
      <c r="AW47" s="156"/>
      <c r="AX47" s="156"/>
      <c r="AY47" s="162" t="s">
        <v>235</v>
      </c>
      <c r="AZ47" s="162" t="s">
        <v>235</v>
      </c>
      <c r="BA47" s="162"/>
    </row>
    <row r="48" s="118" customFormat="1" ht="408" customHeight="1" spans="1:53">
      <c r="A48" s="167">
        <f>MAX($A$11:A47)+1</f>
        <v>28</v>
      </c>
      <c r="B48" s="144" t="s">
        <v>236</v>
      </c>
      <c r="C48" s="168">
        <v>2023</v>
      </c>
      <c r="D48" s="162" t="s">
        <v>237</v>
      </c>
      <c r="E48" s="156" t="s">
        <v>66</v>
      </c>
      <c r="F48" s="142" t="s">
        <v>238</v>
      </c>
      <c r="G48" s="162" t="s">
        <v>215</v>
      </c>
      <c r="H48" s="162" t="s">
        <v>239</v>
      </c>
      <c r="I48" s="156">
        <v>1</v>
      </c>
      <c r="J48" s="156">
        <v>1062.94</v>
      </c>
      <c r="K48" s="156">
        <v>1</v>
      </c>
      <c r="L48" s="156"/>
      <c r="M48" s="156"/>
      <c r="N48" s="156"/>
      <c r="O48" s="156"/>
      <c r="P48" s="156"/>
      <c r="Q48" s="156"/>
      <c r="R48" s="156"/>
      <c r="S48" s="156">
        <v>30</v>
      </c>
      <c r="T48" s="156">
        <v>112</v>
      </c>
      <c r="U48" s="179" t="s">
        <v>171</v>
      </c>
      <c r="V48" s="162" t="s">
        <v>172</v>
      </c>
      <c r="W48" s="179" t="s">
        <v>233</v>
      </c>
      <c r="X48" s="162" t="s">
        <v>234</v>
      </c>
      <c r="Y48" s="185" t="s">
        <v>72</v>
      </c>
      <c r="Z48" s="143">
        <v>333.52</v>
      </c>
      <c r="AA48" s="143">
        <v>333.52</v>
      </c>
      <c r="AB48" s="143">
        <v>331.11</v>
      </c>
      <c r="AC48" s="143">
        <v>0</v>
      </c>
      <c r="AD48" s="156"/>
      <c r="AE48" s="156"/>
      <c r="AF48" s="156"/>
      <c r="AG48" s="156"/>
      <c r="AH48" s="156"/>
      <c r="AI48" s="156"/>
      <c r="AJ48" s="156"/>
      <c r="AK48" s="156"/>
      <c r="AL48" s="156"/>
      <c r="AM48" s="156">
        <v>331.11</v>
      </c>
      <c r="AN48" s="156"/>
      <c r="AO48" s="156">
        <v>2.40999999999997</v>
      </c>
      <c r="AP48" s="156"/>
      <c r="AQ48" s="156"/>
      <c r="AR48" s="156"/>
      <c r="AS48" s="156"/>
      <c r="AT48" s="156"/>
      <c r="AU48" s="156"/>
      <c r="AV48" s="156"/>
      <c r="AW48" s="156"/>
      <c r="AX48" s="156"/>
      <c r="AY48" s="192" t="s">
        <v>240</v>
      </c>
      <c r="AZ48" s="193" t="s">
        <v>241</v>
      </c>
      <c r="BA48" s="162"/>
    </row>
    <row r="49" s="114" customFormat="1" ht="30" customHeight="1" spans="1:53">
      <c r="A49" s="139" t="s">
        <v>63</v>
      </c>
      <c r="B49" s="137"/>
      <c r="C49" s="137"/>
      <c r="D49" s="137"/>
      <c r="E49" s="137"/>
      <c r="F49" s="137"/>
      <c r="G49" s="137"/>
      <c r="H49" s="137"/>
      <c r="I49" s="173"/>
      <c r="J49" s="173"/>
      <c r="K49" s="173"/>
      <c r="L49" s="173"/>
      <c r="M49" s="173"/>
      <c r="N49" s="173"/>
      <c r="O49" s="173"/>
      <c r="P49" s="173"/>
      <c r="Q49" s="173"/>
      <c r="R49" s="173"/>
      <c r="S49" s="173"/>
      <c r="T49" s="173"/>
      <c r="U49" s="173"/>
      <c r="V49" s="173"/>
      <c r="W49" s="173"/>
      <c r="X49" s="173"/>
      <c r="Y49" s="173"/>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73"/>
      <c r="AZ49" s="173"/>
      <c r="BA49" s="173"/>
    </row>
    <row r="50" s="114" customFormat="1" ht="51" customHeight="1" spans="1:53">
      <c r="A50" s="139" t="s">
        <v>63</v>
      </c>
      <c r="B50" s="137"/>
      <c r="C50" s="137"/>
      <c r="D50" s="137"/>
      <c r="E50" s="137"/>
      <c r="F50" s="137"/>
      <c r="G50" s="137"/>
      <c r="H50" s="137"/>
      <c r="I50" s="173"/>
      <c r="J50" s="173"/>
      <c r="K50" s="173"/>
      <c r="L50" s="173"/>
      <c r="M50" s="173"/>
      <c r="N50" s="173"/>
      <c r="O50" s="173"/>
      <c r="P50" s="173"/>
      <c r="Q50" s="173"/>
      <c r="R50" s="173"/>
      <c r="S50" s="173"/>
      <c r="T50" s="173"/>
      <c r="U50" s="173"/>
      <c r="V50" s="173"/>
      <c r="W50" s="173"/>
      <c r="X50" s="173"/>
      <c r="Y50" s="173"/>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73"/>
      <c r="AZ50" s="173"/>
      <c r="BA50" s="173"/>
    </row>
    <row r="51" s="114" customFormat="1" ht="30" customHeight="1" spans="1:53">
      <c r="A51" s="138" t="s">
        <v>62</v>
      </c>
      <c r="B51" s="137"/>
      <c r="C51" s="137"/>
      <c r="D51" s="137"/>
      <c r="E51" s="137"/>
      <c r="F51" s="137"/>
      <c r="G51" s="137"/>
      <c r="H51" s="137"/>
      <c r="I51" s="173">
        <f t="shared" ref="I51:R51" si="33">SUM(I52:I52)</f>
        <v>1</v>
      </c>
      <c r="J51" s="173">
        <f t="shared" si="33"/>
        <v>1</v>
      </c>
      <c r="K51" s="173">
        <f t="shared" si="33"/>
        <v>1</v>
      </c>
      <c r="L51" s="173">
        <f t="shared" si="33"/>
        <v>0</v>
      </c>
      <c r="M51" s="173">
        <f t="shared" si="33"/>
        <v>0</v>
      </c>
      <c r="N51" s="173">
        <f t="shared" si="33"/>
        <v>0</v>
      </c>
      <c r="O51" s="173">
        <f t="shared" si="33"/>
        <v>0</v>
      </c>
      <c r="P51" s="173">
        <f t="shared" si="33"/>
        <v>0</v>
      </c>
      <c r="Q51" s="173">
        <f t="shared" si="33"/>
        <v>0</v>
      </c>
      <c r="R51" s="173">
        <f t="shared" si="33"/>
        <v>0</v>
      </c>
      <c r="S51" s="173"/>
      <c r="T51" s="173"/>
      <c r="U51" s="173"/>
      <c r="V51" s="173"/>
      <c r="W51" s="173"/>
      <c r="X51" s="173"/>
      <c r="Y51" s="173"/>
      <c r="Z51" s="168">
        <f t="shared" ref="Z51:AE51" si="34">SUM(Z52:Z52)</f>
        <v>340.05</v>
      </c>
      <c r="AA51" s="168">
        <f t="shared" si="34"/>
        <v>340.05</v>
      </c>
      <c r="AB51" s="168">
        <f t="shared" si="34"/>
        <v>323.43</v>
      </c>
      <c r="AC51" s="168">
        <f t="shared" si="34"/>
        <v>145.196052</v>
      </c>
      <c r="AD51" s="168">
        <f t="shared" si="34"/>
        <v>145.196052</v>
      </c>
      <c r="AE51" s="168">
        <f t="shared" si="34"/>
        <v>0</v>
      </c>
      <c r="AF51" s="168">
        <f t="shared" ref="AF51:AX51" si="35">SUM(AF52:AF52)</f>
        <v>0</v>
      </c>
      <c r="AG51" s="168">
        <f t="shared" si="35"/>
        <v>0</v>
      </c>
      <c r="AH51" s="168">
        <f t="shared" si="35"/>
        <v>0</v>
      </c>
      <c r="AI51" s="168">
        <f t="shared" si="35"/>
        <v>0</v>
      </c>
      <c r="AJ51" s="168">
        <f t="shared" si="35"/>
        <v>0</v>
      </c>
      <c r="AK51" s="168">
        <f t="shared" si="35"/>
        <v>0</v>
      </c>
      <c r="AL51" s="168">
        <f t="shared" si="35"/>
        <v>0</v>
      </c>
      <c r="AM51" s="168">
        <f t="shared" si="35"/>
        <v>178.233948</v>
      </c>
      <c r="AN51" s="168">
        <f t="shared" si="35"/>
        <v>0</v>
      </c>
      <c r="AO51" s="168">
        <f t="shared" si="35"/>
        <v>4.4</v>
      </c>
      <c r="AP51" s="168">
        <f t="shared" si="35"/>
        <v>0</v>
      </c>
      <c r="AQ51" s="168">
        <f t="shared" si="35"/>
        <v>0</v>
      </c>
      <c r="AR51" s="168">
        <f t="shared" si="35"/>
        <v>0</v>
      </c>
      <c r="AS51" s="168">
        <f t="shared" si="35"/>
        <v>0</v>
      </c>
      <c r="AT51" s="168">
        <f t="shared" si="35"/>
        <v>0</v>
      </c>
      <c r="AU51" s="168">
        <f t="shared" si="35"/>
        <v>0</v>
      </c>
      <c r="AV51" s="168">
        <f t="shared" si="35"/>
        <v>12.22</v>
      </c>
      <c r="AW51" s="168"/>
      <c r="AX51" s="168">
        <f>SUM(AX52:AX52)</f>
        <v>0</v>
      </c>
      <c r="AY51" s="173"/>
      <c r="AZ51" s="173"/>
      <c r="BA51" s="173"/>
    </row>
    <row r="52" s="119" customFormat="1" ht="193" customHeight="1" spans="1:53">
      <c r="A52" s="169">
        <f>MAX($A$11:A51)+1</f>
        <v>29</v>
      </c>
      <c r="B52" s="155" t="s">
        <v>242</v>
      </c>
      <c r="C52" s="170">
        <v>2023</v>
      </c>
      <c r="D52" s="162" t="s">
        <v>243</v>
      </c>
      <c r="E52" s="162" t="s">
        <v>66</v>
      </c>
      <c r="F52" s="162" t="s">
        <v>238</v>
      </c>
      <c r="G52" s="162" t="s">
        <v>215</v>
      </c>
      <c r="H52" s="162" t="s">
        <v>244</v>
      </c>
      <c r="I52" s="175">
        <v>1</v>
      </c>
      <c r="J52" s="176">
        <v>1</v>
      </c>
      <c r="K52" s="175">
        <v>1</v>
      </c>
      <c r="L52" s="175"/>
      <c r="M52" s="175"/>
      <c r="N52" s="175"/>
      <c r="O52" s="175"/>
      <c r="P52" s="175"/>
      <c r="Q52" s="175"/>
      <c r="R52" s="175"/>
      <c r="S52" s="156">
        <v>10</v>
      </c>
      <c r="T52" s="156">
        <v>41</v>
      </c>
      <c r="U52" s="162" t="s">
        <v>171</v>
      </c>
      <c r="V52" s="162" t="s">
        <v>172</v>
      </c>
      <c r="W52" s="162" t="s">
        <v>245</v>
      </c>
      <c r="X52" s="162" t="s">
        <v>246</v>
      </c>
      <c r="Y52" s="156" t="s">
        <v>247</v>
      </c>
      <c r="Z52" s="143">
        <v>340.05</v>
      </c>
      <c r="AA52" s="143">
        <v>340.05</v>
      </c>
      <c r="AB52" s="143">
        <v>323.43</v>
      </c>
      <c r="AC52" s="143">
        <v>145.196052</v>
      </c>
      <c r="AD52" s="186">
        <v>145.196052</v>
      </c>
      <c r="AE52" s="175"/>
      <c r="AF52" s="175"/>
      <c r="AG52" s="175"/>
      <c r="AH52" s="175"/>
      <c r="AI52" s="175"/>
      <c r="AJ52" s="175"/>
      <c r="AK52" s="175"/>
      <c r="AL52" s="175"/>
      <c r="AM52" s="186">
        <v>178.233948</v>
      </c>
      <c r="AN52" s="175"/>
      <c r="AO52" s="175">
        <v>4.4</v>
      </c>
      <c r="AP52" s="175"/>
      <c r="AQ52" s="175"/>
      <c r="AR52" s="175"/>
      <c r="AS52" s="175"/>
      <c r="AT52" s="175"/>
      <c r="AU52" s="175"/>
      <c r="AV52" s="175">
        <v>12.22</v>
      </c>
      <c r="AW52" s="175"/>
      <c r="AX52" s="175"/>
      <c r="AY52" s="194" t="s">
        <v>248</v>
      </c>
      <c r="AZ52" s="194" t="s">
        <v>249</v>
      </c>
      <c r="BA52" s="194"/>
    </row>
    <row r="53" s="114" customFormat="1" ht="30" customHeight="1" spans="1:53">
      <c r="A53" s="138" t="s">
        <v>62</v>
      </c>
      <c r="B53" s="137"/>
      <c r="C53" s="137"/>
      <c r="D53" s="137"/>
      <c r="E53" s="137"/>
      <c r="F53" s="137"/>
      <c r="G53" s="137"/>
      <c r="H53" s="137"/>
      <c r="I53" s="173"/>
      <c r="J53" s="173"/>
      <c r="K53" s="173"/>
      <c r="L53" s="173"/>
      <c r="M53" s="173"/>
      <c r="N53" s="173"/>
      <c r="O53" s="173"/>
      <c r="P53" s="173"/>
      <c r="Q53" s="173"/>
      <c r="R53" s="173"/>
      <c r="S53" s="173"/>
      <c r="T53" s="173"/>
      <c r="U53" s="173"/>
      <c r="V53" s="173"/>
      <c r="W53" s="173"/>
      <c r="X53" s="173"/>
      <c r="Y53" s="173"/>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73"/>
      <c r="AZ53" s="173"/>
      <c r="BA53" s="173"/>
    </row>
    <row r="54" s="114" customFormat="1" ht="51" customHeight="1" spans="1:53">
      <c r="A54" s="138" t="s">
        <v>62</v>
      </c>
      <c r="B54" s="137"/>
      <c r="C54" s="137"/>
      <c r="D54" s="137"/>
      <c r="E54" s="137"/>
      <c r="F54" s="137"/>
      <c r="G54" s="137"/>
      <c r="H54" s="137"/>
      <c r="I54" s="173"/>
      <c r="J54" s="173"/>
      <c r="K54" s="173"/>
      <c r="L54" s="173"/>
      <c r="M54" s="173"/>
      <c r="N54" s="173"/>
      <c r="O54" s="173"/>
      <c r="P54" s="173"/>
      <c r="Q54" s="173"/>
      <c r="R54" s="173"/>
      <c r="S54" s="173"/>
      <c r="T54" s="173"/>
      <c r="U54" s="173"/>
      <c r="V54" s="173"/>
      <c r="W54" s="173"/>
      <c r="X54" s="173"/>
      <c r="Y54" s="173"/>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73"/>
      <c r="AZ54" s="173"/>
      <c r="BA54" s="173"/>
    </row>
    <row r="55" s="114" customFormat="1" ht="30" customHeight="1" spans="1:53">
      <c r="A55" s="138" t="s">
        <v>61</v>
      </c>
      <c r="B55" s="137"/>
      <c r="C55" s="137"/>
      <c r="D55" s="137"/>
      <c r="E55" s="137"/>
      <c r="F55" s="137"/>
      <c r="G55" s="137"/>
      <c r="H55" s="137"/>
      <c r="I55" s="173">
        <f t="shared" ref="I55:R55" si="36">I56+I57+I58+I61</f>
        <v>2</v>
      </c>
      <c r="J55" s="173"/>
      <c r="K55" s="173">
        <f t="shared" si="36"/>
        <v>2</v>
      </c>
      <c r="L55" s="173">
        <f t="shared" si="36"/>
        <v>0</v>
      </c>
      <c r="M55" s="173">
        <f t="shared" si="36"/>
        <v>0</v>
      </c>
      <c r="N55" s="173">
        <f t="shared" si="36"/>
        <v>0</v>
      </c>
      <c r="O55" s="173">
        <f t="shared" si="36"/>
        <v>0</v>
      </c>
      <c r="P55" s="173">
        <f t="shared" si="36"/>
        <v>0</v>
      </c>
      <c r="Q55" s="173">
        <f t="shared" si="36"/>
        <v>0</v>
      </c>
      <c r="R55" s="173">
        <f t="shared" si="36"/>
        <v>0</v>
      </c>
      <c r="S55" s="173"/>
      <c r="T55" s="173"/>
      <c r="U55" s="173"/>
      <c r="V55" s="173"/>
      <c r="W55" s="173"/>
      <c r="X55" s="173"/>
      <c r="Y55" s="173"/>
      <c r="Z55" s="168">
        <f t="shared" ref="Z55:AE55" si="37">Z56+Z57+Z58+Z61</f>
        <v>408</v>
      </c>
      <c r="AA55" s="168">
        <f t="shared" si="37"/>
        <v>408</v>
      </c>
      <c r="AB55" s="168">
        <f t="shared" si="37"/>
        <v>408</v>
      </c>
      <c r="AC55" s="168">
        <f t="shared" si="37"/>
        <v>284</v>
      </c>
      <c r="AD55" s="168">
        <f t="shared" si="37"/>
        <v>0</v>
      </c>
      <c r="AE55" s="168">
        <f t="shared" si="37"/>
        <v>284</v>
      </c>
      <c r="AF55" s="168">
        <f t="shared" ref="AF55:AX55" si="38">AF56+AF57+AF58+AF61</f>
        <v>0</v>
      </c>
      <c r="AG55" s="168">
        <f t="shared" si="38"/>
        <v>0</v>
      </c>
      <c r="AH55" s="168">
        <f t="shared" si="38"/>
        <v>0</v>
      </c>
      <c r="AI55" s="168">
        <f t="shared" si="38"/>
        <v>0</v>
      </c>
      <c r="AJ55" s="168">
        <f t="shared" si="38"/>
        <v>0</v>
      </c>
      <c r="AK55" s="168">
        <f t="shared" si="38"/>
        <v>0</v>
      </c>
      <c r="AL55" s="168">
        <f t="shared" si="38"/>
        <v>124</v>
      </c>
      <c r="AM55" s="168">
        <f t="shared" si="38"/>
        <v>0</v>
      </c>
      <c r="AN55" s="168">
        <f t="shared" si="38"/>
        <v>0</v>
      </c>
      <c r="AO55" s="168">
        <f t="shared" si="38"/>
        <v>0</v>
      </c>
      <c r="AP55" s="168">
        <f t="shared" si="38"/>
        <v>0</v>
      </c>
      <c r="AQ55" s="168">
        <f t="shared" si="38"/>
        <v>0</v>
      </c>
      <c r="AR55" s="168">
        <f t="shared" si="38"/>
        <v>0</v>
      </c>
      <c r="AS55" s="168">
        <f t="shared" si="38"/>
        <v>0</v>
      </c>
      <c r="AT55" s="168">
        <f t="shared" si="38"/>
        <v>0</v>
      </c>
      <c r="AU55" s="168">
        <f t="shared" si="38"/>
        <v>0</v>
      </c>
      <c r="AV55" s="168">
        <f t="shared" si="38"/>
        <v>0</v>
      </c>
      <c r="AW55" s="168"/>
      <c r="AX55" s="168">
        <f>AX56+AX57+AX58+AX61</f>
        <v>0</v>
      </c>
      <c r="AY55" s="173"/>
      <c r="AZ55" s="173"/>
      <c r="BA55" s="173"/>
    </row>
    <row r="56" s="114" customFormat="1" ht="47" customHeight="1" spans="1:53">
      <c r="A56" s="138" t="s">
        <v>62</v>
      </c>
      <c r="B56" s="137"/>
      <c r="C56" s="137"/>
      <c r="D56" s="137"/>
      <c r="E56" s="137"/>
      <c r="F56" s="137"/>
      <c r="G56" s="137"/>
      <c r="H56" s="137"/>
      <c r="I56" s="173"/>
      <c r="J56" s="173"/>
      <c r="K56" s="173"/>
      <c r="L56" s="173"/>
      <c r="M56" s="173"/>
      <c r="N56" s="173"/>
      <c r="O56" s="173"/>
      <c r="P56" s="173"/>
      <c r="Q56" s="173"/>
      <c r="R56" s="173"/>
      <c r="S56" s="173"/>
      <c r="T56" s="173"/>
      <c r="U56" s="173"/>
      <c r="V56" s="173"/>
      <c r="W56" s="173"/>
      <c r="X56" s="173"/>
      <c r="Y56" s="173"/>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73"/>
      <c r="AZ56" s="173"/>
      <c r="BA56" s="173"/>
    </row>
    <row r="57" s="114" customFormat="1" ht="30" customHeight="1" spans="1:53">
      <c r="A57" s="138" t="s">
        <v>62</v>
      </c>
      <c r="B57" s="137"/>
      <c r="C57" s="137"/>
      <c r="D57" s="137"/>
      <c r="E57" s="137"/>
      <c r="F57" s="137"/>
      <c r="G57" s="137"/>
      <c r="H57" s="137"/>
      <c r="I57" s="173"/>
      <c r="J57" s="173"/>
      <c r="K57" s="173"/>
      <c r="L57" s="173"/>
      <c r="M57" s="173"/>
      <c r="N57" s="173"/>
      <c r="O57" s="173"/>
      <c r="P57" s="173"/>
      <c r="Q57" s="173"/>
      <c r="R57" s="173"/>
      <c r="S57" s="173"/>
      <c r="T57" s="173"/>
      <c r="U57" s="173"/>
      <c r="V57" s="173"/>
      <c r="W57" s="173"/>
      <c r="X57" s="173"/>
      <c r="Y57" s="173"/>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73"/>
      <c r="AZ57" s="173"/>
      <c r="BA57" s="173"/>
    </row>
    <row r="58" s="114" customFormat="1" ht="30" customHeight="1" spans="1:53">
      <c r="A58" s="138" t="s">
        <v>62</v>
      </c>
      <c r="B58" s="137"/>
      <c r="C58" s="137"/>
      <c r="D58" s="137"/>
      <c r="E58" s="137"/>
      <c r="F58" s="137"/>
      <c r="G58" s="137"/>
      <c r="H58" s="137"/>
      <c r="I58" s="173">
        <f t="shared" ref="I58:R58" si="39">SUM(I59:I60)</f>
        <v>2</v>
      </c>
      <c r="J58" s="173">
        <f t="shared" si="39"/>
        <v>3400</v>
      </c>
      <c r="K58" s="173">
        <f t="shared" si="39"/>
        <v>2</v>
      </c>
      <c r="L58" s="173">
        <f t="shared" si="39"/>
        <v>0</v>
      </c>
      <c r="M58" s="173">
        <f t="shared" si="39"/>
        <v>0</v>
      </c>
      <c r="N58" s="173">
        <f t="shared" si="39"/>
        <v>0</v>
      </c>
      <c r="O58" s="173">
        <f t="shared" si="39"/>
        <v>0</v>
      </c>
      <c r="P58" s="173">
        <f t="shared" si="39"/>
        <v>0</v>
      </c>
      <c r="Q58" s="173">
        <f t="shared" si="39"/>
        <v>0</v>
      </c>
      <c r="R58" s="173">
        <f t="shared" si="39"/>
        <v>0</v>
      </c>
      <c r="S58" s="173"/>
      <c r="T58" s="173"/>
      <c r="U58" s="173"/>
      <c r="V58" s="173"/>
      <c r="W58" s="173"/>
      <c r="X58" s="173"/>
      <c r="Y58" s="173"/>
      <c r="Z58" s="168">
        <f t="shared" ref="Z58:AE58" si="40">SUM(Z59:Z60)</f>
        <v>408</v>
      </c>
      <c r="AA58" s="168">
        <f t="shared" si="40"/>
        <v>408</v>
      </c>
      <c r="AB58" s="168">
        <f t="shared" si="40"/>
        <v>408</v>
      </c>
      <c r="AC58" s="168">
        <f t="shared" si="40"/>
        <v>284</v>
      </c>
      <c r="AD58" s="168">
        <f t="shared" si="40"/>
        <v>0</v>
      </c>
      <c r="AE58" s="168">
        <f t="shared" si="40"/>
        <v>284</v>
      </c>
      <c r="AF58" s="168">
        <f t="shared" ref="AF58:AX58" si="41">SUM(AF59:AF60)</f>
        <v>0</v>
      </c>
      <c r="AG58" s="168">
        <f t="shared" si="41"/>
        <v>0</v>
      </c>
      <c r="AH58" s="168">
        <f t="shared" si="41"/>
        <v>0</v>
      </c>
      <c r="AI58" s="168">
        <f t="shared" si="41"/>
        <v>0</v>
      </c>
      <c r="AJ58" s="168">
        <f t="shared" si="41"/>
        <v>0</v>
      </c>
      <c r="AK58" s="168">
        <f t="shared" si="41"/>
        <v>0</v>
      </c>
      <c r="AL58" s="168">
        <f t="shared" si="41"/>
        <v>124</v>
      </c>
      <c r="AM58" s="168">
        <f t="shared" si="41"/>
        <v>0</v>
      </c>
      <c r="AN58" s="168">
        <f t="shared" si="41"/>
        <v>0</v>
      </c>
      <c r="AO58" s="168">
        <f t="shared" si="41"/>
        <v>0</v>
      </c>
      <c r="AP58" s="168">
        <f t="shared" si="41"/>
        <v>0</v>
      </c>
      <c r="AQ58" s="168">
        <f t="shared" si="41"/>
        <v>0</v>
      </c>
      <c r="AR58" s="168">
        <f t="shared" si="41"/>
        <v>0</v>
      </c>
      <c r="AS58" s="168">
        <f t="shared" si="41"/>
        <v>0</v>
      </c>
      <c r="AT58" s="168">
        <f t="shared" si="41"/>
        <v>0</v>
      </c>
      <c r="AU58" s="168">
        <f t="shared" si="41"/>
        <v>0</v>
      </c>
      <c r="AV58" s="168">
        <f t="shared" si="41"/>
        <v>0</v>
      </c>
      <c r="AW58" s="168"/>
      <c r="AX58" s="168">
        <f>SUM(AX59:AX60)</f>
        <v>0</v>
      </c>
      <c r="AY58" s="173"/>
      <c r="AZ58" s="173"/>
      <c r="BA58" s="173"/>
    </row>
    <row r="59" s="118" customFormat="1" ht="140" customHeight="1" spans="1:53">
      <c r="A59" s="159">
        <f>MAX($A$11:A58)+1</f>
        <v>30</v>
      </c>
      <c r="B59" s="144" t="s">
        <v>250</v>
      </c>
      <c r="C59" s="154">
        <v>2023</v>
      </c>
      <c r="D59" s="160" t="s">
        <v>251</v>
      </c>
      <c r="E59" s="161" t="s">
        <v>66</v>
      </c>
      <c r="F59" s="162" t="s">
        <v>138</v>
      </c>
      <c r="G59" s="162" t="s">
        <v>252</v>
      </c>
      <c r="H59" s="162" t="s">
        <v>253</v>
      </c>
      <c r="I59" s="156">
        <v>1</v>
      </c>
      <c r="J59" s="156">
        <v>400</v>
      </c>
      <c r="K59" s="156">
        <v>1</v>
      </c>
      <c r="L59" s="156"/>
      <c r="M59" s="156"/>
      <c r="N59" s="156"/>
      <c r="O59" s="156"/>
      <c r="P59" s="156"/>
      <c r="Q59" s="156"/>
      <c r="R59" s="156"/>
      <c r="S59" s="156">
        <v>20</v>
      </c>
      <c r="T59" s="156">
        <v>82</v>
      </c>
      <c r="U59" s="156" t="s">
        <v>254</v>
      </c>
      <c r="V59" s="156" t="s">
        <v>255</v>
      </c>
      <c r="W59" s="156" t="s">
        <v>70</v>
      </c>
      <c r="X59" s="156" t="s">
        <v>71</v>
      </c>
      <c r="Y59" s="156" t="s">
        <v>72</v>
      </c>
      <c r="Z59" s="143">
        <v>101</v>
      </c>
      <c r="AA59" s="143">
        <v>101</v>
      </c>
      <c r="AB59" s="143">
        <v>101</v>
      </c>
      <c r="AC59" s="143">
        <v>101</v>
      </c>
      <c r="AD59" s="156"/>
      <c r="AE59" s="156">
        <v>101</v>
      </c>
      <c r="AF59" s="156"/>
      <c r="AG59" s="156"/>
      <c r="AH59" s="156"/>
      <c r="AI59" s="156"/>
      <c r="AJ59" s="156"/>
      <c r="AK59" s="156"/>
      <c r="AL59" s="156"/>
      <c r="AM59" s="156"/>
      <c r="AN59" s="156"/>
      <c r="AO59" s="156"/>
      <c r="AP59" s="156"/>
      <c r="AQ59" s="156"/>
      <c r="AR59" s="156"/>
      <c r="AS59" s="156"/>
      <c r="AT59" s="156"/>
      <c r="AU59" s="156"/>
      <c r="AV59" s="156"/>
      <c r="AW59" s="156"/>
      <c r="AX59" s="156"/>
      <c r="AY59" s="179" t="s">
        <v>256</v>
      </c>
      <c r="AZ59" s="179" t="s">
        <v>257</v>
      </c>
      <c r="BA59" s="179"/>
    </row>
    <row r="60" s="118" customFormat="1" ht="140" customHeight="1" spans="1:53">
      <c r="A60" s="159">
        <f>MAX($A$11:A59)+1</f>
        <v>31</v>
      </c>
      <c r="B60" s="144" t="s">
        <v>258</v>
      </c>
      <c r="C60" s="154">
        <v>2023</v>
      </c>
      <c r="D60" s="160" t="s">
        <v>259</v>
      </c>
      <c r="E60" s="161" t="s">
        <v>66</v>
      </c>
      <c r="F60" s="162" t="s">
        <v>138</v>
      </c>
      <c r="G60" s="162" t="s">
        <v>260</v>
      </c>
      <c r="H60" s="162" t="s">
        <v>261</v>
      </c>
      <c r="I60" s="156">
        <v>1</v>
      </c>
      <c r="J60" s="156">
        <v>3000</v>
      </c>
      <c r="K60" s="156">
        <v>1</v>
      </c>
      <c r="L60" s="156"/>
      <c r="M60" s="156"/>
      <c r="N60" s="156"/>
      <c r="O60" s="156"/>
      <c r="P60" s="156"/>
      <c r="Q60" s="156"/>
      <c r="R60" s="156"/>
      <c r="S60" s="156">
        <v>70</v>
      </c>
      <c r="T60" s="156">
        <v>300</v>
      </c>
      <c r="U60" s="156" t="s">
        <v>262</v>
      </c>
      <c r="V60" s="156" t="s">
        <v>263</v>
      </c>
      <c r="W60" s="156" t="s">
        <v>70</v>
      </c>
      <c r="X60" s="156" t="s">
        <v>71</v>
      </c>
      <c r="Y60" s="156" t="s">
        <v>72</v>
      </c>
      <c r="Z60" s="143">
        <v>307</v>
      </c>
      <c r="AA60" s="143">
        <v>307</v>
      </c>
      <c r="AB60" s="143">
        <v>307</v>
      </c>
      <c r="AC60" s="143">
        <v>183</v>
      </c>
      <c r="AD60" s="156"/>
      <c r="AE60" s="156">
        <v>183</v>
      </c>
      <c r="AF60" s="156"/>
      <c r="AG60" s="156"/>
      <c r="AH60" s="156"/>
      <c r="AI60" s="156"/>
      <c r="AJ60" s="156"/>
      <c r="AK60" s="156"/>
      <c r="AL60" s="156">
        <v>124</v>
      </c>
      <c r="AM60" s="156"/>
      <c r="AN60" s="156"/>
      <c r="AO60" s="156"/>
      <c r="AP60" s="156"/>
      <c r="AQ60" s="156"/>
      <c r="AR60" s="156"/>
      <c r="AS60" s="156"/>
      <c r="AT60" s="156"/>
      <c r="AU60" s="156"/>
      <c r="AV60" s="156"/>
      <c r="AW60" s="156"/>
      <c r="AX60" s="156"/>
      <c r="AY60" s="179" t="s">
        <v>264</v>
      </c>
      <c r="AZ60" s="179" t="s">
        <v>265</v>
      </c>
      <c r="BA60" s="179"/>
    </row>
    <row r="61" s="114" customFormat="1" ht="30" customHeight="1" spans="1:53">
      <c r="A61" s="138" t="s">
        <v>62</v>
      </c>
      <c r="B61" s="137"/>
      <c r="C61" s="137"/>
      <c r="D61" s="137"/>
      <c r="E61" s="137"/>
      <c r="F61" s="137"/>
      <c r="G61" s="137"/>
      <c r="H61" s="137"/>
      <c r="I61" s="173"/>
      <c r="J61" s="173"/>
      <c r="K61" s="173"/>
      <c r="L61" s="173"/>
      <c r="M61" s="173"/>
      <c r="N61" s="173"/>
      <c r="O61" s="173"/>
      <c r="P61" s="173"/>
      <c r="Q61" s="173"/>
      <c r="R61" s="173"/>
      <c r="S61" s="173"/>
      <c r="T61" s="173"/>
      <c r="U61" s="173"/>
      <c r="V61" s="173"/>
      <c r="W61" s="173"/>
      <c r="X61" s="173"/>
      <c r="Y61" s="173"/>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73"/>
      <c r="AZ61" s="173"/>
      <c r="BA61" s="173"/>
    </row>
    <row r="62" s="114" customFormat="1" ht="30" customHeight="1" spans="1:53">
      <c r="A62" s="138" t="s">
        <v>61</v>
      </c>
      <c r="B62" s="137"/>
      <c r="C62" s="137"/>
      <c r="D62" s="137"/>
      <c r="E62" s="137"/>
      <c r="F62" s="137"/>
      <c r="G62" s="137"/>
      <c r="H62" s="137"/>
      <c r="I62" s="173">
        <f t="shared" ref="I62:R62" si="42">I63+I68+I73+I74+I75+I76+I77</f>
        <v>4</v>
      </c>
      <c r="J62" s="173"/>
      <c r="K62" s="173">
        <f t="shared" si="42"/>
        <v>0</v>
      </c>
      <c r="L62" s="173">
        <f t="shared" si="42"/>
        <v>0</v>
      </c>
      <c r="M62" s="173">
        <f t="shared" si="42"/>
        <v>4</v>
      </c>
      <c r="N62" s="173">
        <f t="shared" si="42"/>
        <v>0</v>
      </c>
      <c r="O62" s="173">
        <f t="shared" si="42"/>
        <v>0</v>
      </c>
      <c r="P62" s="173">
        <f t="shared" si="42"/>
        <v>0</v>
      </c>
      <c r="Q62" s="173">
        <f t="shared" si="42"/>
        <v>0</v>
      </c>
      <c r="R62" s="173">
        <f t="shared" si="42"/>
        <v>0</v>
      </c>
      <c r="S62" s="173"/>
      <c r="T62" s="173"/>
      <c r="U62" s="173"/>
      <c r="V62" s="173"/>
      <c r="W62" s="173"/>
      <c r="X62" s="173"/>
      <c r="Y62" s="173"/>
      <c r="Z62" s="168">
        <f t="shared" ref="Z62:AE62" si="43">Z63+Z68+Z73+Z74+Z75+Z76+Z77</f>
        <v>75000</v>
      </c>
      <c r="AA62" s="168">
        <f t="shared" si="43"/>
        <v>63000</v>
      </c>
      <c r="AB62" s="168">
        <f t="shared" si="43"/>
        <v>25353.295046</v>
      </c>
      <c r="AC62" s="168">
        <f t="shared" si="43"/>
        <v>5484.110352</v>
      </c>
      <c r="AD62" s="168">
        <f t="shared" si="43"/>
        <v>5113.057804</v>
      </c>
      <c r="AE62" s="168">
        <f t="shared" si="43"/>
        <v>421.613948</v>
      </c>
      <c r="AF62" s="168">
        <f t="shared" ref="AF62:AX62" si="44">AF63+AF68+AF73+AF74+AF75+AF76+AF77</f>
        <v>0</v>
      </c>
      <c r="AG62" s="168">
        <f t="shared" si="44"/>
        <v>0</v>
      </c>
      <c r="AH62" s="168">
        <f t="shared" si="44"/>
        <v>0</v>
      </c>
      <c r="AI62" s="168">
        <f t="shared" si="44"/>
        <v>0</v>
      </c>
      <c r="AJ62" s="168">
        <f t="shared" si="44"/>
        <v>6442</v>
      </c>
      <c r="AK62" s="168">
        <f t="shared" si="44"/>
        <v>0</v>
      </c>
      <c r="AL62" s="168">
        <f t="shared" si="44"/>
        <v>1770.234</v>
      </c>
      <c r="AM62" s="168">
        <f t="shared" si="44"/>
        <v>0</v>
      </c>
      <c r="AN62" s="168">
        <f t="shared" si="44"/>
        <v>2600.789294</v>
      </c>
      <c r="AO62" s="168">
        <f t="shared" si="44"/>
        <v>13652.304954</v>
      </c>
      <c r="AP62" s="168">
        <f t="shared" si="44"/>
        <v>3000</v>
      </c>
      <c r="AQ62" s="168">
        <f t="shared" si="44"/>
        <v>0</v>
      </c>
      <c r="AR62" s="168">
        <f t="shared" si="44"/>
        <v>6000</v>
      </c>
      <c r="AS62" s="168">
        <f t="shared" si="44"/>
        <v>24000</v>
      </c>
      <c r="AT62" s="168">
        <f t="shared" si="44"/>
        <v>0</v>
      </c>
      <c r="AU62" s="168">
        <f t="shared" si="44"/>
        <v>0</v>
      </c>
      <c r="AV62" s="168">
        <f t="shared" si="44"/>
        <v>0</v>
      </c>
      <c r="AW62" s="168"/>
      <c r="AX62" s="168">
        <f>AX63+AX68+AX73+AX74+AX75+AX76+AX77</f>
        <v>12000</v>
      </c>
      <c r="AY62" s="173"/>
      <c r="AZ62" s="173"/>
      <c r="BA62" s="173"/>
    </row>
    <row r="63" s="114" customFormat="1" ht="30" customHeight="1" spans="1:53">
      <c r="A63" s="138" t="s">
        <v>62</v>
      </c>
      <c r="B63" s="137"/>
      <c r="C63" s="137"/>
      <c r="D63" s="137"/>
      <c r="E63" s="137"/>
      <c r="F63" s="137"/>
      <c r="G63" s="137"/>
      <c r="H63" s="137"/>
      <c r="I63" s="173">
        <f t="shared" ref="I63:R63" si="45">I64+I65+I66+I67</f>
        <v>0</v>
      </c>
      <c r="J63" s="173"/>
      <c r="K63" s="173">
        <f t="shared" si="45"/>
        <v>0</v>
      </c>
      <c r="L63" s="173">
        <f t="shared" si="45"/>
        <v>0</v>
      </c>
      <c r="M63" s="173">
        <f t="shared" si="45"/>
        <v>0</v>
      </c>
      <c r="N63" s="173">
        <f t="shared" si="45"/>
        <v>0</v>
      </c>
      <c r="O63" s="173">
        <f t="shared" si="45"/>
        <v>0</v>
      </c>
      <c r="P63" s="173">
        <f t="shared" si="45"/>
        <v>0</v>
      </c>
      <c r="Q63" s="173">
        <f t="shared" si="45"/>
        <v>0</v>
      </c>
      <c r="R63" s="173">
        <f t="shared" si="45"/>
        <v>0</v>
      </c>
      <c r="S63" s="173"/>
      <c r="T63" s="173"/>
      <c r="U63" s="173"/>
      <c r="V63" s="173"/>
      <c r="W63" s="173"/>
      <c r="X63" s="173"/>
      <c r="Y63" s="173"/>
      <c r="Z63" s="168">
        <f t="shared" ref="Z63:AE63" si="46">Z64+Z65+Z66+Z67</f>
        <v>0</v>
      </c>
      <c r="AA63" s="168">
        <f t="shared" si="46"/>
        <v>0</v>
      </c>
      <c r="AB63" s="168">
        <f t="shared" si="46"/>
        <v>0</v>
      </c>
      <c r="AC63" s="168">
        <f t="shared" si="46"/>
        <v>0</v>
      </c>
      <c r="AD63" s="168">
        <f t="shared" si="46"/>
        <v>0</v>
      </c>
      <c r="AE63" s="168">
        <f t="shared" si="46"/>
        <v>0</v>
      </c>
      <c r="AF63" s="168">
        <f t="shared" ref="AF63:AX63" si="47">AF64+AF65+AF66+AF67</f>
        <v>0</v>
      </c>
      <c r="AG63" s="168">
        <f t="shared" si="47"/>
        <v>0</v>
      </c>
      <c r="AH63" s="168">
        <f t="shared" si="47"/>
        <v>0</v>
      </c>
      <c r="AI63" s="168">
        <f t="shared" si="47"/>
        <v>0</v>
      </c>
      <c r="AJ63" s="168">
        <f t="shared" si="47"/>
        <v>0</v>
      </c>
      <c r="AK63" s="168">
        <f t="shared" si="47"/>
        <v>0</v>
      </c>
      <c r="AL63" s="168">
        <f t="shared" si="47"/>
        <v>0</v>
      </c>
      <c r="AM63" s="168">
        <f t="shared" si="47"/>
        <v>0</v>
      </c>
      <c r="AN63" s="168">
        <f t="shared" si="47"/>
        <v>0</v>
      </c>
      <c r="AO63" s="168">
        <f t="shared" si="47"/>
        <v>0</v>
      </c>
      <c r="AP63" s="168">
        <f t="shared" si="47"/>
        <v>0</v>
      </c>
      <c r="AQ63" s="168">
        <f t="shared" si="47"/>
        <v>0</v>
      </c>
      <c r="AR63" s="168">
        <f t="shared" si="47"/>
        <v>0</v>
      </c>
      <c r="AS63" s="168">
        <f t="shared" si="47"/>
        <v>0</v>
      </c>
      <c r="AT63" s="168">
        <f t="shared" si="47"/>
        <v>0</v>
      </c>
      <c r="AU63" s="168">
        <f t="shared" si="47"/>
        <v>0</v>
      </c>
      <c r="AV63" s="168">
        <f t="shared" si="47"/>
        <v>0</v>
      </c>
      <c r="AW63" s="168"/>
      <c r="AX63" s="168">
        <f>AX64+AX65+AX66+AX67</f>
        <v>0</v>
      </c>
      <c r="AY63" s="173"/>
      <c r="AZ63" s="173"/>
      <c r="BA63" s="173"/>
    </row>
    <row r="64" s="114" customFormat="1" ht="30" customHeight="1" spans="1:53">
      <c r="A64" s="139" t="s">
        <v>63</v>
      </c>
      <c r="B64" s="137"/>
      <c r="C64" s="137"/>
      <c r="D64" s="137"/>
      <c r="E64" s="137"/>
      <c r="F64" s="137"/>
      <c r="G64" s="137"/>
      <c r="H64" s="137"/>
      <c r="I64" s="173"/>
      <c r="J64" s="173"/>
      <c r="K64" s="173"/>
      <c r="L64" s="173"/>
      <c r="M64" s="173"/>
      <c r="N64" s="173"/>
      <c r="O64" s="173"/>
      <c r="P64" s="173"/>
      <c r="Q64" s="173"/>
      <c r="R64" s="173"/>
      <c r="S64" s="173"/>
      <c r="T64" s="173"/>
      <c r="U64" s="173"/>
      <c r="V64" s="173"/>
      <c r="W64" s="173"/>
      <c r="X64" s="173"/>
      <c r="Y64" s="173"/>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73"/>
      <c r="AZ64" s="173"/>
      <c r="BA64" s="173"/>
    </row>
    <row r="65" s="114" customFormat="1" ht="30" customHeight="1" spans="1:53">
      <c r="A65" s="139" t="s">
        <v>63</v>
      </c>
      <c r="B65" s="137"/>
      <c r="C65" s="137"/>
      <c r="D65" s="137"/>
      <c r="E65" s="137"/>
      <c r="F65" s="137"/>
      <c r="G65" s="137"/>
      <c r="H65" s="137"/>
      <c r="I65" s="173"/>
      <c r="J65" s="173"/>
      <c r="K65" s="173"/>
      <c r="L65" s="173"/>
      <c r="M65" s="173"/>
      <c r="N65" s="173"/>
      <c r="O65" s="173"/>
      <c r="P65" s="173"/>
      <c r="Q65" s="173"/>
      <c r="R65" s="173"/>
      <c r="S65" s="173"/>
      <c r="T65" s="173"/>
      <c r="U65" s="173"/>
      <c r="V65" s="173"/>
      <c r="W65" s="173"/>
      <c r="X65" s="173"/>
      <c r="Y65" s="173"/>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73"/>
      <c r="AZ65" s="173"/>
      <c r="BA65" s="173"/>
    </row>
    <row r="66" s="114" customFormat="1" ht="30" customHeight="1" spans="1:53">
      <c r="A66" s="139" t="s">
        <v>63</v>
      </c>
      <c r="B66" s="137"/>
      <c r="C66" s="137"/>
      <c r="D66" s="137"/>
      <c r="E66" s="137"/>
      <c r="F66" s="137"/>
      <c r="G66" s="137"/>
      <c r="H66" s="137"/>
      <c r="I66" s="173"/>
      <c r="J66" s="173"/>
      <c r="K66" s="173"/>
      <c r="L66" s="173"/>
      <c r="M66" s="173"/>
      <c r="N66" s="173"/>
      <c r="O66" s="173"/>
      <c r="P66" s="173"/>
      <c r="Q66" s="173"/>
      <c r="R66" s="173"/>
      <c r="S66" s="173"/>
      <c r="T66" s="173"/>
      <c r="U66" s="173"/>
      <c r="V66" s="173"/>
      <c r="W66" s="173"/>
      <c r="X66" s="173"/>
      <c r="Y66" s="173"/>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73"/>
      <c r="AZ66" s="173"/>
      <c r="BA66" s="173"/>
    </row>
    <row r="67" s="114" customFormat="1" ht="50" customHeight="1" spans="1:53">
      <c r="A67" s="139" t="s">
        <v>63</v>
      </c>
      <c r="B67" s="137"/>
      <c r="C67" s="137"/>
      <c r="D67" s="137"/>
      <c r="E67" s="137"/>
      <c r="F67" s="137"/>
      <c r="G67" s="137"/>
      <c r="H67" s="137"/>
      <c r="I67" s="173"/>
      <c r="J67" s="173"/>
      <c r="K67" s="173"/>
      <c r="L67" s="173"/>
      <c r="M67" s="173"/>
      <c r="N67" s="173"/>
      <c r="O67" s="173"/>
      <c r="P67" s="173"/>
      <c r="Q67" s="173"/>
      <c r="R67" s="173"/>
      <c r="S67" s="173"/>
      <c r="T67" s="173"/>
      <c r="U67" s="173"/>
      <c r="V67" s="173"/>
      <c r="W67" s="173"/>
      <c r="X67" s="173"/>
      <c r="Y67" s="173"/>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73"/>
      <c r="AZ67" s="173"/>
      <c r="BA67" s="173"/>
    </row>
    <row r="68" s="114" customFormat="1" ht="30" customHeight="1" spans="1:53">
      <c r="A68" s="138" t="s">
        <v>62</v>
      </c>
      <c r="B68" s="137"/>
      <c r="C68" s="137"/>
      <c r="D68" s="137"/>
      <c r="E68" s="137"/>
      <c r="F68" s="137"/>
      <c r="G68" s="137"/>
      <c r="H68" s="137"/>
      <c r="I68" s="173">
        <f t="shared" ref="I68:R68" si="48">SUM(I69:I72)</f>
        <v>4</v>
      </c>
      <c r="J68" s="173">
        <f t="shared" si="48"/>
        <v>4</v>
      </c>
      <c r="K68" s="173">
        <f t="shared" si="48"/>
        <v>0</v>
      </c>
      <c r="L68" s="173">
        <f t="shared" si="48"/>
        <v>0</v>
      </c>
      <c r="M68" s="173">
        <f t="shared" si="48"/>
        <v>4</v>
      </c>
      <c r="N68" s="173">
        <f t="shared" si="48"/>
        <v>0</v>
      </c>
      <c r="O68" s="173">
        <f t="shared" si="48"/>
        <v>0</v>
      </c>
      <c r="P68" s="173">
        <f t="shared" si="48"/>
        <v>0</v>
      </c>
      <c r="Q68" s="173">
        <f t="shared" si="48"/>
        <v>0</v>
      </c>
      <c r="R68" s="173">
        <f t="shared" si="48"/>
        <v>0</v>
      </c>
      <c r="S68" s="173"/>
      <c r="T68" s="173"/>
      <c r="U68" s="173"/>
      <c r="V68" s="173"/>
      <c r="W68" s="173"/>
      <c r="X68" s="173"/>
      <c r="Y68" s="173"/>
      <c r="Z68" s="168">
        <f t="shared" ref="Z68:AE68" si="49">SUM(Z69:Z72)</f>
        <v>75000</v>
      </c>
      <c r="AA68" s="168">
        <f t="shared" si="49"/>
        <v>63000</v>
      </c>
      <c r="AB68" s="168">
        <f t="shared" si="49"/>
        <v>25353.295046</v>
      </c>
      <c r="AC68" s="168">
        <f t="shared" si="49"/>
        <v>5484.110352</v>
      </c>
      <c r="AD68" s="168">
        <f t="shared" si="49"/>
        <v>5113.057804</v>
      </c>
      <c r="AE68" s="168">
        <f t="shared" si="49"/>
        <v>421.613948</v>
      </c>
      <c r="AF68" s="168">
        <f t="shared" ref="AF68:AX68" si="50">SUM(AF69:AF72)</f>
        <v>0</v>
      </c>
      <c r="AG68" s="168">
        <f t="shared" si="50"/>
        <v>0</v>
      </c>
      <c r="AH68" s="168">
        <f t="shared" si="50"/>
        <v>0</v>
      </c>
      <c r="AI68" s="168">
        <f t="shared" si="50"/>
        <v>0</v>
      </c>
      <c r="AJ68" s="168">
        <f t="shared" si="50"/>
        <v>6442</v>
      </c>
      <c r="AK68" s="168">
        <f t="shared" si="50"/>
        <v>0</v>
      </c>
      <c r="AL68" s="168">
        <f t="shared" si="50"/>
        <v>1770.234</v>
      </c>
      <c r="AM68" s="168">
        <f t="shared" si="50"/>
        <v>0</v>
      </c>
      <c r="AN68" s="168">
        <f t="shared" si="50"/>
        <v>2600.789294</v>
      </c>
      <c r="AO68" s="168">
        <f t="shared" si="50"/>
        <v>13652.304954</v>
      </c>
      <c r="AP68" s="168">
        <f t="shared" si="50"/>
        <v>3000</v>
      </c>
      <c r="AQ68" s="168">
        <f t="shared" si="50"/>
        <v>0</v>
      </c>
      <c r="AR68" s="168">
        <f t="shared" si="50"/>
        <v>6000</v>
      </c>
      <c r="AS68" s="168">
        <f t="shared" si="50"/>
        <v>24000</v>
      </c>
      <c r="AT68" s="168">
        <f t="shared" si="50"/>
        <v>0</v>
      </c>
      <c r="AU68" s="168">
        <f t="shared" si="50"/>
        <v>0</v>
      </c>
      <c r="AV68" s="168">
        <f t="shared" si="50"/>
        <v>0</v>
      </c>
      <c r="AW68" s="168"/>
      <c r="AX68" s="168">
        <f>SUM(AX69:AX72)</f>
        <v>12000</v>
      </c>
      <c r="AY68" s="173"/>
      <c r="AZ68" s="173"/>
      <c r="BA68" s="173"/>
    </row>
    <row r="69" s="115" customFormat="1" ht="409" customHeight="1" spans="1:53">
      <c r="A69" s="152">
        <f>MAX($A$11:A68)+1</f>
        <v>32</v>
      </c>
      <c r="B69" s="144" t="s">
        <v>266</v>
      </c>
      <c r="C69" s="140">
        <v>2023</v>
      </c>
      <c r="D69" s="142" t="s">
        <v>267</v>
      </c>
      <c r="E69" s="143" t="s">
        <v>66</v>
      </c>
      <c r="F69" s="142" t="s">
        <v>207</v>
      </c>
      <c r="G69" s="142" t="s">
        <v>268</v>
      </c>
      <c r="H69" s="142" t="s">
        <v>269</v>
      </c>
      <c r="I69" s="153">
        <v>1</v>
      </c>
      <c r="J69" s="153">
        <v>1</v>
      </c>
      <c r="K69" s="143"/>
      <c r="L69" s="143"/>
      <c r="M69" s="143">
        <v>1</v>
      </c>
      <c r="N69" s="143"/>
      <c r="O69" s="143"/>
      <c r="P69" s="143"/>
      <c r="Q69" s="143"/>
      <c r="R69" s="143"/>
      <c r="S69" s="143">
        <v>2353</v>
      </c>
      <c r="T69" s="143">
        <v>9370</v>
      </c>
      <c r="U69" s="142" t="s">
        <v>70</v>
      </c>
      <c r="V69" s="166" t="s">
        <v>71</v>
      </c>
      <c r="W69" s="142" t="s">
        <v>70</v>
      </c>
      <c r="X69" s="166" t="s">
        <v>71</v>
      </c>
      <c r="Y69" s="166" t="s">
        <v>72</v>
      </c>
      <c r="Z69" s="143">
        <v>31500</v>
      </c>
      <c r="AA69" s="143">
        <v>31500</v>
      </c>
      <c r="AB69" s="143">
        <v>11466.930404</v>
      </c>
      <c r="AC69" s="143">
        <v>1899.766</v>
      </c>
      <c r="AD69" s="143">
        <v>1521.49</v>
      </c>
      <c r="AE69" s="143">
        <v>378.276</v>
      </c>
      <c r="AF69" s="143"/>
      <c r="AG69" s="143"/>
      <c r="AH69" s="143"/>
      <c r="AI69" s="143"/>
      <c r="AJ69" s="143"/>
      <c r="AK69" s="143"/>
      <c r="AL69" s="143">
        <v>1694.234</v>
      </c>
      <c r="AM69" s="143"/>
      <c r="AN69" s="143">
        <v>1872.930404</v>
      </c>
      <c r="AO69" s="143">
        <v>6033.069596</v>
      </c>
      <c r="AP69" s="143"/>
      <c r="AQ69" s="143"/>
      <c r="AR69" s="143">
        <v>6000</v>
      </c>
      <c r="AS69" s="143">
        <v>14000</v>
      </c>
      <c r="AT69" s="143"/>
      <c r="AU69" s="143"/>
      <c r="AV69" s="143"/>
      <c r="AW69" s="143"/>
      <c r="AX69" s="143"/>
      <c r="AY69" s="158" t="s">
        <v>270</v>
      </c>
      <c r="AZ69" s="151" t="s">
        <v>271</v>
      </c>
      <c r="BA69" s="151" t="s">
        <v>272</v>
      </c>
    </row>
    <row r="70" s="115" customFormat="1" ht="333" customHeight="1" spans="1:53">
      <c r="A70" s="152">
        <f>MAX($A$11:A69)+1</f>
        <v>33</v>
      </c>
      <c r="B70" s="144" t="s">
        <v>273</v>
      </c>
      <c r="C70" s="140">
        <v>2023</v>
      </c>
      <c r="D70" s="142" t="s">
        <v>274</v>
      </c>
      <c r="E70" s="143" t="s">
        <v>77</v>
      </c>
      <c r="F70" s="142" t="s">
        <v>207</v>
      </c>
      <c r="G70" s="141" t="s">
        <v>275</v>
      </c>
      <c r="H70" s="145" t="s">
        <v>276</v>
      </c>
      <c r="I70" s="144">
        <v>1</v>
      </c>
      <c r="J70" s="144">
        <v>1</v>
      </c>
      <c r="K70" s="143"/>
      <c r="L70" s="143"/>
      <c r="M70" s="143">
        <v>1</v>
      </c>
      <c r="N70" s="143"/>
      <c r="O70" s="143"/>
      <c r="P70" s="143"/>
      <c r="Q70" s="143"/>
      <c r="R70" s="143"/>
      <c r="S70" s="143">
        <v>2353</v>
      </c>
      <c r="T70" s="143">
        <v>9370</v>
      </c>
      <c r="U70" s="142" t="s">
        <v>70</v>
      </c>
      <c r="V70" s="166" t="s">
        <v>71</v>
      </c>
      <c r="W70" s="142" t="s">
        <v>70</v>
      </c>
      <c r="X70" s="166" t="s">
        <v>71</v>
      </c>
      <c r="Y70" s="166" t="s">
        <v>72</v>
      </c>
      <c r="Z70" s="143">
        <v>4000</v>
      </c>
      <c r="AA70" s="143">
        <v>4000</v>
      </c>
      <c r="AB70" s="143">
        <v>2844.8</v>
      </c>
      <c r="AC70" s="143">
        <v>2844.8</v>
      </c>
      <c r="AD70" s="143">
        <v>2844.8</v>
      </c>
      <c r="AE70" s="143"/>
      <c r="AF70" s="143"/>
      <c r="AG70" s="143"/>
      <c r="AH70" s="143"/>
      <c r="AI70" s="143"/>
      <c r="AJ70" s="143"/>
      <c r="AK70" s="143"/>
      <c r="AL70" s="143"/>
      <c r="AM70" s="143"/>
      <c r="AN70" s="143"/>
      <c r="AO70" s="143">
        <v>1155.2</v>
      </c>
      <c r="AP70" s="143"/>
      <c r="AQ70" s="143"/>
      <c r="AR70" s="143"/>
      <c r="AS70" s="143"/>
      <c r="AT70" s="143"/>
      <c r="AU70" s="143"/>
      <c r="AV70" s="143"/>
      <c r="AW70" s="143"/>
      <c r="AX70" s="143"/>
      <c r="AY70" s="158" t="s">
        <v>277</v>
      </c>
      <c r="AZ70" s="158" t="s">
        <v>278</v>
      </c>
      <c r="BA70" s="151" t="s">
        <v>279</v>
      </c>
    </row>
    <row r="71" s="115" customFormat="1" ht="370" customHeight="1" spans="1:53">
      <c r="A71" s="152">
        <f>MAX($A$11:A70)+1</f>
        <v>34</v>
      </c>
      <c r="B71" s="144" t="s">
        <v>280</v>
      </c>
      <c r="C71" s="140">
        <v>2023</v>
      </c>
      <c r="D71" s="166" t="s">
        <v>281</v>
      </c>
      <c r="E71" s="143" t="s">
        <v>66</v>
      </c>
      <c r="F71" s="142" t="s">
        <v>207</v>
      </c>
      <c r="G71" s="142" t="s">
        <v>268</v>
      </c>
      <c r="H71" s="142" t="s">
        <v>282</v>
      </c>
      <c r="I71" s="153">
        <v>1</v>
      </c>
      <c r="J71" s="153">
        <v>1</v>
      </c>
      <c r="K71" s="143"/>
      <c r="L71" s="143"/>
      <c r="M71" s="143">
        <v>1</v>
      </c>
      <c r="N71" s="143"/>
      <c r="O71" s="143"/>
      <c r="P71" s="143"/>
      <c r="Q71" s="143"/>
      <c r="R71" s="143"/>
      <c r="S71" s="143">
        <v>2353</v>
      </c>
      <c r="T71" s="143">
        <v>9370</v>
      </c>
      <c r="U71" s="142" t="s">
        <v>185</v>
      </c>
      <c r="V71" s="166" t="s">
        <v>186</v>
      </c>
      <c r="W71" s="142" t="s">
        <v>185</v>
      </c>
      <c r="X71" s="166" t="s">
        <v>186</v>
      </c>
      <c r="Y71" s="166" t="s">
        <v>187</v>
      </c>
      <c r="Z71" s="143">
        <v>34500</v>
      </c>
      <c r="AA71" s="143">
        <v>22500</v>
      </c>
      <c r="AB71" s="143">
        <v>6500</v>
      </c>
      <c r="AC71" s="143">
        <v>58</v>
      </c>
      <c r="AD71" s="143">
        <v>58</v>
      </c>
      <c r="AE71" s="143"/>
      <c r="AF71" s="143"/>
      <c r="AG71" s="143"/>
      <c r="AH71" s="143"/>
      <c r="AI71" s="143"/>
      <c r="AJ71" s="143">
        <v>6442</v>
      </c>
      <c r="AK71" s="143"/>
      <c r="AL71" s="143"/>
      <c r="AM71" s="143"/>
      <c r="AN71" s="143"/>
      <c r="AO71" s="143">
        <v>6000</v>
      </c>
      <c r="AP71" s="143"/>
      <c r="AQ71" s="143"/>
      <c r="AR71" s="143"/>
      <c r="AS71" s="143">
        <v>10000</v>
      </c>
      <c r="AT71" s="143"/>
      <c r="AU71" s="143"/>
      <c r="AV71" s="143"/>
      <c r="AW71" s="143"/>
      <c r="AX71" s="143">
        <v>12000</v>
      </c>
      <c r="AY71" s="151" t="s">
        <v>283</v>
      </c>
      <c r="AZ71" s="151" t="s">
        <v>284</v>
      </c>
      <c r="BA71" s="151" t="s">
        <v>272</v>
      </c>
    </row>
    <row r="72" s="115" customFormat="1" ht="211" customHeight="1" spans="1:55">
      <c r="A72" s="140">
        <f>MAX($A$11:A71)+1</f>
        <v>35</v>
      </c>
      <c r="B72" s="141" t="s">
        <v>285</v>
      </c>
      <c r="C72" s="140">
        <v>2023</v>
      </c>
      <c r="D72" s="142" t="s">
        <v>286</v>
      </c>
      <c r="E72" s="140" t="s">
        <v>77</v>
      </c>
      <c r="F72" s="142" t="s">
        <v>207</v>
      </c>
      <c r="G72" s="195" t="s">
        <v>287</v>
      </c>
      <c r="H72" s="151" t="s">
        <v>288</v>
      </c>
      <c r="I72" s="153">
        <v>1</v>
      </c>
      <c r="J72" s="153">
        <v>1</v>
      </c>
      <c r="K72" s="143"/>
      <c r="L72" s="143"/>
      <c r="M72" s="143">
        <v>1</v>
      </c>
      <c r="N72" s="143"/>
      <c r="O72" s="143"/>
      <c r="P72" s="143"/>
      <c r="Q72" s="143"/>
      <c r="R72" s="143"/>
      <c r="S72" s="140">
        <v>913</v>
      </c>
      <c r="T72" s="140">
        <v>3796</v>
      </c>
      <c r="U72" s="142" t="s">
        <v>289</v>
      </c>
      <c r="V72" s="142" t="s">
        <v>290</v>
      </c>
      <c r="W72" s="142" t="s">
        <v>289</v>
      </c>
      <c r="X72" s="142" t="s">
        <v>290</v>
      </c>
      <c r="Y72" s="166" t="s">
        <v>72</v>
      </c>
      <c r="Z72" s="143">
        <v>5000</v>
      </c>
      <c r="AA72" s="143">
        <v>5000</v>
      </c>
      <c r="AB72" s="143">
        <v>4541.564642</v>
      </c>
      <c r="AC72" s="143">
        <v>681.544352</v>
      </c>
      <c r="AD72" s="143">
        <f>638.206404+50.5614</f>
        <v>688.767804</v>
      </c>
      <c r="AE72" s="183">
        <v>43.337948</v>
      </c>
      <c r="AF72" s="143"/>
      <c r="AG72" s="143"/>
      <c r="AH72" s="143"/>
      <c r="AI72" s="143"/>
      <c r="AJ72" s="143"/>
      <c r="AK72" s="143"/>
      <c r="AL72" s="143">
        <v>76</v>
      </c>
      <c r="AM72" s="143"/>
      <c r="AN72" s="210">
        <f>173.259596+610.760694-5.6-50.5614</f>
        <v>727.85889</v>
      </c>
      <c r="AO72" s="143">
        <f>458.435358+5.6</f>
        <v>464.035358</v>
      </c>
      <c r="AP72" s="143">
        <v>3000</v>
      </c>
      <c r="AQ72" s="143"/>
      <c r="AR72" s="143"/>
      <c r="AS72" s="143"/>
      <c r="AT72" s="143"/>
      <c r="AU72" s="143"/>
      <c r="AV72" s="143"/>
      <c r="AW72" s="143"/>
      <c r="AX72" s="143"/>
      <c r="AY72" s="151" t="s">
        <v>291</v>
      </c>
      <c r="AZ72" s="151" t="s">
        <v>292</v>
      </c>
      <c r="BA72" s="151" t="s">
        <v>293</v>
      </c>
      <c r="BB72" s="115">
        <v>3788.007604</v>
      </c>
      <c r="BC72" s="115">
        <v>287.992396</v>
      </c>
    </row>
    <row r="73" s="114" customFormat="1" ht="30" customHeight="1" spans="1:53">
      <c r="A73" s="138" t="s">
        <v>61</v>
      </c>
      <c r="B73" s="137"/>
      <c r="C73" s="137"/>
      <c r="D73" s="137"/>
      <c r="E73" s="137"/>
      <c r="F73" s="137"/>
      <c r="G73" s="137"/>
      <c r="H73" s="137"/>
      <c r="I73" s="173"/>
      <c r="J73" s="173"/>
      <c r="K73" s="173"/>
      <c r="L73" s="173"/>
      <c r="M73" s="173"/>
      <c r="N73" s="173"/>
      <c r="O73" s="173"/>
      <c r="P73" s="173"/>
      <c r="Q73" s="173"/>
      <c r="R73" s="173"/>
      <c r="S73" s="173"/>
      <c r="T73" s="173"/>
      <c r="U73" s="173"/>
      <c r="V73" s="173"/>
      <c r="W73" s="173"/>
      <c r="X73" s="173"/>
      <c r="Y73" s="173"/>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73"/>
      <c r="AZ73" s="173"/>
      <c r="BA73" s="173"/>
    </row>
    <row r="74" s="114" customFormat="1" ht="30" customHeight="1" spans="1:53">
      <c r="A74" s="138" t="s">
        <v>62</v>
      </c>
      <c r="B74" s="137"/>
      <c r="C74" s="137"/>
      <c r="D74" s="137"/>
      <c r="E74" s="137"/>
      <c r="F74" s="137"/>
      <c r="G74" s="137"/>
      <c r="H74" s="137"/>
      <c r="I74" s="173"/>
      <c r="J74" s="173"/>
      <c r="K74" s="173"/>
      <c r="L74" s="173"/>
      <c r="M74" s="173"/>
      <c r="N74" s="173"/>
      <c r="O74" s="173"/>
      <c r="P74" s="173"/>
      <c r="Q74" s="173"/>
      <c r="R74" s="173"/>
      <c r="S74" s="173"/>
      <c r="T74" s="173"/>
      <c r="U74" s="173"/>
      <c r="V74" s="173"/>
      <c r="W74" s="173"/>
      <c r="X74" s="173"/>
      <c r="Y74" s="173"/>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73"/>
      <c r="AZ74" s="173"/>
      <c r="BA74" s="173"/>
    </row>
    <row r="75" s="114" customFormat="1" ht="30" customHeight="1" spans="1:53">
      <c r="A75" s="138" t="s">
        <v>62</v>
      </c>
      <c r="B75" s="137"/>
      <c r="C75" s="137"/>
      <c r="D75" s="137"/>
      <c r="E75" s="137"/>
      <c r="F75" s="137"/>
      <c r="G75" s="137"/>
      <c r="H75" s="137"/>
      <c r="I75" s="173"/>
      <c r="J75" s="173"/>
      <c r="K75" s="173"/>
      <c r="L75" s="173"/>
      <c r="M75" s="173"/>
      <c r="N75" s="173"/>
      <c r="O75" s="173"/>
      <c r="P75" s="173"/>
      <c r="Q75" s="173"/>
      <c r="R75" s="173"/>
      <c r="S75" s="173"/>
      <c r="T75" s="173"/>
      <c r="U75" s="173"/>
      <c r="V75" s="173"/>
      <c r="W75" s="173"/>
      <c r="X75" s="173"/>
      <c r="Y75" s="173"/>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73"/>
      <c r="AZ75" s="173"/>
      <c r="BA75" s="173"/>
    </row>
    <row r="76" s="114" customFormat="1" ht="30" customHeight="1" spans="1:53">
      <c r="A76" s="138" t="s">
        <v>62</v>
      </c>
      <c r="B76" s="137"/>
      <c r="C76" s="137"/>
      <c r="D76" s="137"/>
      <c r="E76" s="137"/>
      <c r="F76" s="137"/>
      <c r="G76" s="137"/>
      <c r="H76" s="137"/>
      <c r="I76" s="173"/>
      <c r="J76" s="173"/>
      <c r="K76" s="173"/>
      <c r="L76" s="173"/>
      <c r="M76" s="173"/>
      <c r="N76" s="173"/>
      <c r="O76" s="173"/>
      <c r="P76" s="173"/>
      <c r="Q76" s="173"/>
      <c r="R76" s="173"/>
      <c r="S76" s="173"/>
      <c r="T76" s="173"/>
      <c r="U76" s="173"/>
      <c r="V76" s="173"/>
      <c r="W76" s="173"/>
      <c r="X76" s="173"/>
      <c r="Y76" s="173"/>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73"/>
      <c r="AZ76" s="173"/>
      <c r="BA76" s="173"/>
    </row>
    <row r="77" s="114" customFormat="1" ht="30" customHeight="1" spans="1:53">
      <c r="A77" s="138" t="s">
        <v>62</v>
      </c>
      <c r="B77" s="137"/>
      <c r="C77" s="137"/>
      <c r="D77" s="137"/>
      <c r="E77" s="137"/>
      <c r="F77" s="137"/>
      <c r="G77" s="137"/>
      <c r="H77" s="137"/>
      <c r="I77" s="173"/>
      <c r="J77" s="173"/>
      <c r="K77" s="173"/>
      <c r="L77" s="173"/>
      <c r="M77" s="173"/>
      <c r="N77" s="173"/>
      <c r="O77" s="173"/>
      <c r="P77" s="173"/>
      <c r="Q77" s="173"/>
      <c r="R77" s="173"/>
      <c r="S77" s="173"/>
      <c r="T77" s="173"/>
      <c r="U77" s="173"/>
      <c r="V77" s="173"/>
      <c r="W77" s="173"/>
      <c r="X77" s="173"/>
      <c r="Y77" s="173"/>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73"/>
      <c r="AZ77" s="173"/>
      <c r="BA77" s="173"/>
    </row>
    <row r="78" s="114" customFormat="1" ht="30" customHeight="1" spans="1:53">
      <c r="A78" s="138" t="s">
        <v>61</v>
      </c>
      <c r="B78" s="137"/>
      <c r="C78" s="137"/>
      <c r="D78" s="137"/>
      <c r="E78" s="137"/>
      <c r="F78" s="137"/>
      <c r="G78" s="137"/>
      <c r="H78" s="137"/>
      <c r="I78" s="173">
        <f t="shared" ref="I78:R78" si="51">I79+I81+I82+I83+I84+I85</f>
        <v>1</v>
      </c>
      <c r="J78" s="173"/>
      <c r="K78" s="173">
        <f t="shared" si="51"/>
        <v>1</v>
      </c>
      <c r="L78" s="173">
        <f t="shared" si="51"/>
        <v>0</v>
      </c>
      <c r="M78" s="173">
        <f t="shared" si="51"/>
        <v>0</v>
      </c>
      <c r="N78" s="173">
        <f t="shared" si="51"/>
        <v>0</v>
      </c>
      <c r="O78" s="173">
        <f t="shared" si="51"/>
        <v>0</v>
      </c>
      <c r="P78" s="173">
        <f t="shared" si="51"/>
        <v>0</v>
      </c>
      <c r="Q78" s="173">
        <f t="shared" si="51"/>
        <v>0</v>
      </c>
      <c r="R78" s="173">
        <f t="shared" si="51"/>
        <v>0</v>
      </c>
      <c r="S78" s="173"/>
      <c r="T78" s="173"/>
      <c r="U78" s="173"/>
      <c r="V78" s="173"/>
      <c r="W78" s="173"/>
      <c r="X78" s="173"/>
      <c r="Y78" s="173"/>
      <c r="Z78" s="168">
        <f t="shared" ref="Z78:AE78" si="52">Z79+Z81+Z82+Z83+Z84+Z85</f>
        <v>890</v>
      </c>
      <c r="AA78" s="168">
        <f t="shared" si="52"/>
        <v>890</v>
      </c>
      <c r="AB78" s="168">
        <f t="shared" si="52"/>
        <v>748</v>
      </c>
      <c r="AC78" s="168">
        <f t="shared" si="52"/>
        <v>748</v>
      </c>
      <c r="AD78" s="168">
        <f t="shared" si="52"/>
        <v>500</v>
      </c>
      <c r="AE78" s="168">
        <f t="shared" si="52"/>
        <v>248</v>
      </c>
      <c r="AF78" s="168">
        <f t="shared" ref="AF78:AX78" si="53">AF79+AF81+AF82+AF83+AF84+AF85</f>
        <v>0</v>
      </c>
      <c r="AG78" s="168">
        <f t="shared" si="53"/>
        <v>0</v>
      </c>
      <c r="AH78" s="168">
        <f t="shared" si="53"/>
        <v>0</v>
      </c>
      <c r="AI78" s="168">
        <f t="shared" si="53"/>
        <v>0</v>
      </c>
      <c r="AJ78" s="168">
        <f t="shared" si="53"/>
        <v>0</v>
      </c>
      <c r="AK78" s="168">
        <f t="shared" si="53"/>
        <v>0</v>
      </c>
      <c r="AL78" s="168">
        <f t="shared" si="53"/>
        <v>0</v>
      </c>
      <c r="AM78" s="168">
        <f t="shared" si="53"/>
        <v>0</v>
      </c>
      <c r="AN78" s="168">
        <f t="shared" si="53"/>
        <v>0</v>
      </c>
      <c r="AO78" s="168">
        <f t="shared" si="53"/>
        <v>142</v>
      </c>
      <c r="AP78" s="168">
        <f t="shared" si="53"/>
        <v>0</v>
      </c>
      <c r="AQ78" s="168">
        <f t="shared" si="53"/>
        <v>0</v>
      </c>
      <c r="AR78" s="168">
        <f t="shared" si="53"/>
        <v>0</v>
      </c>
      <c r="AS78" s="168">
        <f t="shared" si="53"/>
        <v>0</v>
      </c>
      <c r="AT78" s="168">
        <f t="shared" si="53"/>
        <v>0</v>
      </c>
      <c r="AU78" s="168">
        <f t="shared" si="53"/>
        <v>0</v>
      </c>
      <c r="AV78" s="168">
        <f t="shared" si="53"/>
        <v>0</v>
      </c>
      <c r="AW78" s="168"/>
      <c r="AX78" s="168">
        <f>AX79+AX81+AX82+AX83+AX84+AX85</f>
        <v>0</v>
      </c>
      <c r="AY78" s="173"/>
      <c r="AZ78" s="173"/>
      <c r="BA78" s="173"/>
    </row>
    <row r="79" s="114" customFormat="1" ht="30" customHeight="1" spans="1:53">
      <c r="A79" s="138" t="s">
        <v>62</v>
      </c>
      <c r="B79" s="137"/>
      <c r="C79" s="137"/>
      <c r="D79" s="137"/>
      <c r="E79" s="137"/>
      <c r="F79" s="137"/>
      <c r="G79" s="137"/>
      <c r="H79" s="137"/>
      <c r="I79" s="173">
        <f t="shared" ref="I79:R79" si="54">SUM(I80)</f>
        <v>1</v>
      </c>
      <c r="J79" s="173">
        <f t="shared" si="54"/>
        <v>1</v>
      </c>
      <c r="K79" s="173">
        <f t="shared" si="54"/>
        <v>1</v>
      </c>
      <c r="L79" s="173">
        <f t="shared" si="54"/>
        <v>0</v>
      </c>
      <c r="M79" s="173">
        <f t="shared" si="54"/>
        <v>0</v>
      </c>
      <c r="N79" s="173">
        <f t="shared" si="54"/>
        <v>0</v>
      </c>
      <c r="O79" s="173">
        <f t="shared" si="54"/>
        <v>0</v>
      </c>
      <c r="P79" s="173">
        <f t="shared" si="54"/>
        <v>0</v>
      </c>
      <c r="Q79" s="173">
        <f t="shared" si="54"/>
        <v>0</v>
      </c>
      <c r="R79" s="173">
        <f t="shared" si="54"/>
        <v>0</v>
      </c>
      <c r="S79" s="173"/>
      <c r="T79" s="173"/>
      <c r="U79" s="173"/>
      <c r="V79" s="173"/>
      <c r="W79" s="173"/>
      <c r="X79" s="173"/>
      <c r="Y79" s="173"/>
      <c r="Z79" s="168">
        <f t="shared" ref="Z79:AE79" si="55">SUM(Z80)</f>
        <v>890</v>
      </c>
      <c r="AA79" s="168">
        <f t="shared" si="55"/>
        <v>890</v>
      </c>
      <c r="AB79" s="168">
        <f t="shared" si="55"/>
        <v>748</v>
      </c>
      <c r="AC79" s="168">
        <f t="shared" si="55"/>
        <v>748</v>
      </c>
      <c r="AD79" s="168">
        <f t="shared" si="55"/>
        <v>500</v>
      </c>
      <c r="AE79" s="168">
        <f t="shared" si="55"/>
        <v>248</v>
      </c>
      <c r="AF79" s="168">
        <f t="shared" ref="AF79:AX79" si="56">SUM(AF80)</f>
        <v>0</v>
      </c>
      <c r="AG79" s="168">
        <f t="shared" si="56"/>
        <v>0</v>
      </c>
      <c r="AH79" s="168">
        <f t="shared" si="56"/>
        <v>0</v>
      </c>
      <c r="AI79" s="168">
        <f t="shared" si="56"/>
        <v>0</v>
      </c>
      <c r="AJ79" s="168">
        <f t="shared" si="56"/>
        <v>0</v>
      </c>
      <c r="AK79" s="168">
        <f t="shared" si="56"/>
        <v>0</v>
      </c>
      <c r="AL79" s="168">
        <f t="shared" si="56"/>
        <v>0</v>
      </c>
      <c r="AM79" s="168">
        <f t="shared" si="56"/>
        <v>0</v>
      </c>
      <c r="AN79" s="168">
        <f t="shared" si="56"/>
        <v>0</v>
      </c>
      <c r="AO79" s="168">
        <f t="shared" si="56"/>
        <v>142</v>
      </c>
      <c r="AP79" s="168">
        <f t="shared" si="56"/>
        <v>0</v>
      </c>
      <c r="AQ79" s="168">
        <f t="shared" si="56"/>
        <v>0</v>
      </c>
      <c r="AR79" s="168">
        <f t="shared" si="56"/>
        <v>0</v>
      </c>
      <c r="AS79" s="168">
        <f t="shared" si="56"/>
        <v>0</v>
      </c>
      <c r="AT79" s="168">
        <f t="shared" si="56"/>
        <v>0</v>
      </c>
      <c r="AU79" s="168">
        <f t="shared" si="56"/>
        <v>0</v>
      </c>
      <c r="AV79" s="168">
        <f t="shared" si="56"/>
        <v>0</v>
      </c>
      <c r="AW79" s="168"/>
      <c r="AX79" s="168">
        <f>SUM(AX80)</f>
        <v>0</v>
      </c>
      <c r="AY79" s="173"/>
      <c r="AZ79" s="173"/>
      <c r="BA79" s="173"/>
    </row>
    <row r="80" s="116" customFormat="1" ht="131" customHeight="1" spans="1:53">
      <c r="A80" s="152">
        <f>MAX($A$11:A79)+1</f>
        <v>36</v>
      </c>
      <c r="B80" s="144" t="s">
        <v>294</v>
      </c>
      <c r="C80" s="144">
        <v>2023</v>
      </c>
      <c r="D80" s="147" t="s">
        <v>295</v>
      </c>
      <c r="E80" s="143" t="s">
        <v>66</v>
      </c>
      <c r="F80" s="142" t="s">
        <v>296</v>
      </c>
      <c r="G80" s="196" t="s">
        <v>192</v>
      </c>
      <c r="H80" s="142" t="s">
        <v>297</v>
      </c>
      <c r="I80" s="143">
        <v>1</v>
      </c>
      <c r="J80" s="143">
        <v>1</v>
      </c>
      <c r="K80" s="143">
        <v>1</v>
      </c>
      <c r="L80" s="143"/>
      <c r="M80" s="143"/>
      <c r="N80" s="143"/>
      <c r="O80" s="143"/>
      <c r="P80" s="143"/>
      <c r="Q80" s="143"/>
      <c r="R80" s="143"/>
      <c r="S80" s="143">
        <v>29208</v>
      </c>
      <c r="T80" s="143">
        <f>S80*3.5</f>
        <v>102228</v>
      </c>
      <c r="U80" s="196" t="s">
        <v>298</v>
      </c>
      <c r="V80" s="196" t="s">
        <v>299</v>
      </c>
      <c r="W80" s="196" t="s">
        <v>298</v>
      </c>
      <c r="X80" s="196" t="s">
        <v>299</v>
      </c>
      <c r="Y80" s="196" t="s">
        <v>300</v>
      </c>
      <c r="Z80" s="143">
        <v>890</v>
      </c>
      <c r="AA80" s="143">
        <v>890</v>
      </c>
      <c r="AB80" s="143">
        <v>748</v>
      </c>
      <c r="AC80" s="143">
        <v>748</v>
      </c>
      <c r="AD80" s="143">
        <v>500</v>
      </c>
      <c r="AE80" s="143">
        <v>248</v>
      </c>
      <c r="AF80" s="143"/>
      <c r="AG80" s="143"/>
      <c r="AH80" s="143"/>
      <c r="AI80" s="143"/>
      <c r="AJ80" s="143"/>
      <c r="AK80" s="143"/>
      <c r="AL80" s="143"/>
      <c r="AM80" s="143"/>
      <c r="AN80" s="143"/>
      <c r="AO80" s="143">
        <v>142</v>
      </c>
      <c r="AP80" s="143"/>
      <c r="AQ80" s="143"/>
      <c r="AR80" s="143"/>
      <c r="AS80" s="143"/>
      <c r="AT80" s="143"/>
      <c r="AU80" s="143"/>
      <c r="AV80" s="143"/>
      <c r="AW80" s="143"/>
      <c r="AX80" s="143"/>
      <c r="AY80" s="213" t="s">
        <v>301</v>
      </c>
      <c r="AZ80" s="213" t="s">
        <v>302</v>
      </c>
      <c r="BA80" s="213"/>
    </row>
    <row r="81" s="114" customFormat="1" ht="30" customHeight="1" spans="1:53">
      <c r="A81" s="138" t="s">
        <v>62</v>
      </c>
      <c r="B81" s="137"/>
      <c r="C81" s="137"/>
      <c r="D81" s="137"/>
      <c r="E81" s="137"/>
      <c r="F81" s="137"/>
      <c r="G81" s="137"/>
      <c r="H81" s="137"/>
      <c r="I81" s="173"/>
      <c r="J81" s="173"/>
      <c r="K81" s="173"/>
      <c r="L81" s="173"/>
      <c r="M81" s="173"/>
      <c r="N81" s="173"/>
      <c r="O81" s="173"/>
      <c r="P81" s="173"/>
      <c r="Q81" s="173"/>
      <c r="R81" s="173"/>
      <c r="S81" s="173"/>
      <c r="T81" s="173"/>
      <c r="U81" s="173"/>
      <c r="V81" s="173"/>
      <c r="W81" s="173"/>
      <c r="X81" s="173"/>
      <c r="Y81" s="173"/>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73"/>
      <c r="AZ81" s="173"/>
      <c r="BA81" s="173"/>
    </row>
    <row r="82" s="114" customFormat="1" ht="30" customHeight="1" spans="1:53">
      <c r="A82" s="138" t="s">
        <v>62</v>
      </c>
      <c r="B82" s="137"/>
      <c r="C82" s="137"/>
      <c r="D82" s="137"/>
      <c r="E82" s="137"/>
      <c r="F82" s="137"/>
      <c r="G82" s="137"/>
      <c r="H82" s="137"/>
      <c r="I82" s="173"/>
      <c r="J82" s="173"/>
      <c r="K82" s="173"/>
      <c r="L82" s="173"/>
      <c r="M82" s="173"/>
      <c r="N82" s="173"/>
      <c r="O82" s="173"/>
      <c r="P82" s="173"/>
      <c r="Q82" s="173"/>
      <c r="R82" s="173"/>
      <c r="S82" s="173"/>
      <c r="T82" s="173"/>
      <c r="U82" s="173"/>
      <c r="V82" s="173"/>
      <c r="W82" s="173"/>
      <c r="X82" s="173"/>
      <c r="Y82" s="173"/>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73"/>
      <c r="AZ82" s="173"/>
      <c r="BA82" s="173"/>
    </row>
    <row r="83" s="114" customFormat="1" ht="30" customHeight="1" spans="1:53">
      <c r="A83" s="138" t="s">
        <v>62</v>
      </c>
      <c r="B83" s="137"/>
      <c r="C83" s="137"/>
      <c r="D83" s="137"/>
      <c r="E83" s="137"/>
      <c r="F83" s="137"/>
      <c r="G83" s="137"/>
      <c r="H83" s="137"/>
      <c r="I83" s="173"/>
      <c r="J83" s="173"/>
      <c r="K83" s="173"/>
      <c r="L83" s="173"/>
      <c r="M83" s="173"/>
      <c r="N83" s="173"/>
      <c r="O83" s="173"/>
      <c r="P83" s="173"/>
      <c r="Q83" s="173"/>
      <c r="R83" s="173"/>
      <c r="S83" s="173"/>
      <c r="T83" s="173"/>
      <c r="U83" s="173"/>
      <c r="V83" s="173"/>
      <c r="W83" s="173"/>
      <c r="X83" s="173"/>
      <c r="Y83" s="173"/>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73"/>
      <c r="AZ83" s="173"/>
      <c r="BA83" s="173"/>
    </row>
    <row r="84" s="114" customFormat="1" ht="30" customHeight="1" spans="1:53">
      <c r="A84" s="138" t="s">
        <v>62</v>
      </c>
      <c r="B84" s="137"/>
      <c r="C84" s="137"/>
      <c r="D84" s="137"/>
      <c r="E84" s="137"/>
      <c r="F84" s="137"/>
      <c r="G84" s="137"/>
      <c r="H84" s="137"/>
      <c r="I84" s="173"/>
      <c r="J84" s="173"/>
      <c r="K84" s="173"/>
      <c r="L84" s="173"/>
      <c r="M84" s="173"/>
      <c r="N84" s="173"/>
      <c r="O84" s="173"/>
      <c r="P84" s="173"/>
      <c r="Q84" s="173"/>
      <c r="R84" s="173"/>
      <c r="S84" s="173"/>
      <c r="T84" s="173"/>
      <c r="U84" s="173"/>
      <c r="V84" s="173"/>
      <c r="W84" s="173"/>
      <c r="X84" s="173"/>
      <c r="Y84" s="173"/>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73"/>
      <c r="AZ84" s="173"/>
      <c r="BA84" s="173"/>
    </row>
    <row r="85" s="114" customFormat="1" ht="30" customHeight="1" spans="1:53">
      <c r="A85" s="138" t="s">
        <v>62</v>
      </c>
      <c r="B85" s="137"/>
      <c r="C85" s="137"/>
      <c r="D85" s="137"/>
      <c r="E85" s="137"/>
      <c r="F85" s="137"/>
      <c r="G85" s="137"/>
      <c r="H85" s="137"/>
      <c r="I85" s="173"/>
      <c r="J85" s="173"/>
      <c r="K85" s="173"/>
      <c r="L85" s="173"/>
      <c r="M85" s="173"/>
      <c r="N85" s="173"/>
      <c r="O85" s="173"/>
      <c r="P85" s="173"/>
      <c r="Q85" s="173"/>
      <c r="R85" s="173"/>
      <c r="S85" s="173"/>
      <c r="T85" s="173"/>
      <c r="U85" s="173"/>
      <c r="V85" s="173"/>
      <c r="W85" s="173"/>
      <c r="X85" s="173"/>
      <c r="Y85" s="173"/>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73"/>
      <c r="AZ85" s="173"/>
      <c r="BA85" s="173"/>
    </row>
    <row r="86" s="114" customFormat="1" ht="30" customHeight="1" spans="1:53">
      <c r="A86" s="136" t="s">
        <v>60</v>
      </c>
      <c r="B86" s="137"/>
      <c r="C86" s="137"/>
      <c r="D86" s="137"/>
      <c r="E86" s="137"/>
      <c r="F86" s="137"/>
      <c r="G86" s="137"/>
      <c r="H86" s="137"/>
      <c r="I86" s="173">
        <f t="shared" ref="I86:R86" si="57">I87+I90+I93+I96+I100</f>
        <v>1</v>
      </c>
      <c r="J86" s="173">
        <f t="shared" si="57"/>
        <v>1000</v>
      </c>
      <c r="K86" s="173">
        <f t="shared" si="57"/>
        <v>0</v>
      </c>
      <c r="L86" s="173">
        <f t="shared" si="57"/>
        <v>1</v>
      </c>
      <c r="M86" s="173">
        <f t="shared" si="57"/>
        <v>0</v>
      </c>
      <c r="N86" s="173">
        <f t="shared" si="57"/>
        <v>0</v>
      </c>
      <c r="O86" s="173">
        <f t="shared" si="57"/>
        <v>0</v>
      </c>
      <c r="P86" s="173">
        <f t="shared" si="57"/>
        <v>0</v>
      </c>
      <c r="Q86" s="173">
        <f t="shared" si="57"/>
        <v>0</v>
      </c>
      <c r="R86" s="173">
        <f t="shared" si="57"/>
        <v>0</v>
      </c>
      <c r="S86" s="173"/>
      <c r="T86" s="173"/>
      <c r="U86" s="173"/>
      <c r="V86" s="173"/>
      <c r="W86" s="173"/>
      <c r="X86" s="173"/>
      <c r="Y86" s="173"/>
      <c r="Z86" s="168">
        <f t="shared" ref="Z86:AE86" si="58">Z87+Z90+Z93+Z96+Z100</f>
        <v>1200</v>
      </c>
      <c r="AA86" s="168">
        <f t="shared" si="58"/>
        <v>1200</v>
      </c>
      <c r="AB86" s="168">
        <f t="shared" si="58"/>
        <v>1200</v>
      </c>
      <c r="AC86" s="168">
        <f t="shared" si="58"/>
        <v>0</v>
      </c>
      <c r="AD86" s="168">
        <f t="shared" si="58"/>
        <v>0</v>
      </c>
      <c r="AE86" s="168">
        <f t="shared" si="58"/>
        <v>0</v>
      </c>
      <c r="AF86" s="168">
        <f t="shared" ref="AF86:AX86" si="59">AF87+AF90+AF93+AF96+AF100</f>
        <v>0</v>
      </c>
      <c r="AG86" s="168">
        <f t="shared" si="59"/>
        <v>0</v>
      </c>
      <c r="AH86" s="168">
        <f t="shared" si="59"/>
        <v>0</v>
      </c>
      <c r="AI86" s="168">
        <f t="shared" si="59"/>
        <v>0</v>
      </c>
      <c r="AJ86" s="168">
        <f t="shared" si="59"/>
        <v>1200</v>
      </c>
      <c r="AK86" s="168">
        <f t="shared" si="59"/>
        <v>0</v>
      </c>
      <c r="AL86" s="168">
        <f t="shared" si="59"/>
        <v>0</v>
      </c>
      <c r="AM86" s="168">
        <f t="shared" si="59"/>
        <v>0</v>
      </c>
      <c r="AN86" s="168">
        <f t="shared" si="59"/>
        <v>0</v>
      </c>
      <c r="AO86" s="168">
        <f t="shared" si="59"/>
        <v>0</v>
      </c>
      <c r="AP86" s="168">
        <f t="shared" si="59"/>
        <v>0</v>
      </c>
      <c r="AQ86" s="168">
        <f t="shared" si="59"/>
        <v>0</v>
      </c>
      <c r="AR86" s="168">
        <f t="shared" si="59"/>
        <v>0</v>
      </c>
      <c r="AS86" s="168">
        <f t="shared" si="59"/>
        <v>0</v>
      </c>
      <c r="AT86" s="168">
        <f t="shared" si="59"/>
        <v>0</v>
      </c>
      <c r="AU86" s="168">
        <f t="shared" si="59"/>
        <v>0</v>
      </c>
      <c r="AV86" s="168">
        <f t="shared" si="59"/>
        <v>0</v>
      </c>
      <c r="AW86" s="168"/>
      <c r="AX86" s="168">
        <f>AX87+AX90+AX93+AX96+AX100</f>
        <v>0</v>
      </c>
      <c r="AY86" s="173"/>
      <c r="AZ86" s="173"/>
      <c r="BA86" s="173"/>
    </row>
    <row r="87" s="114" customFormat="1" ht="30" customHeight="1" spans="1:53">
      <c r="A87" s="136" t="s">
        <v>61</v>
      </c>
      <c r="B87" s="137"/>
      <c r="C87" s="137"/>
      <c r="D87" s="137"/>
      <c r="E87" s="137"/>
      <c r="F87" s="137"/>
      <c r="G87" s="137"/>
      <c r="H87" s="137"/>
      <c r="I87" s="173"/>
      <c r="J87" s="173"/>
      <c r="K87" s="173"/>
      <c r="L87" s="173"/>
      <c r="M87" s="173"/>
      <c r="N87" s="173"/>
      <c r="O87" s="173"/>
      <c r="P87" s="173"/>
      <c r="Q87" s="173"/>
      <c r="R87" s="173"/>
      <c r="S87" s="173"/>
      <c r="T87" s="173"/>
      <c r="U87" s="173"/>
      <c r="V87" s="173"/>
      <c r="W87" s="173"/>
      <c r="X87" s="173"/>
      <c r="Y87" s="173"/>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73"/>
      <c r="AZ87" s="173"/>
      <c r="BA87" s="173"/>
    </row>
    <row r="88" s="114" customFormat="1" ht="30" customHeight="1" spans="1:53">
      <c r="A88" s="138" t="s">
        <v>62</v>
      </c>
      <c r="B88" s="137"/>
      <c r="C88" s="137"/>
      <c r="D88" s="137"/>
      <c r="E88" s="137"/>
      <c r="F88" s="137"/>
      <c r="G88" s="137"/>
      <c r="H88" s="137"/>
      <c r="I88" s="173"/>
      <c r="J88" s="173"/>
      <c r="K88" s="173"/>
      <c r="L88" s="173"/>
      <c r="M88" s="173"/>
      <c r="N88" s="173"/>
      <c r="O88" s="173"/>
      <c r="P88" s="173"/>
      <c r="Q88" s="173"/>
      <c r="R88" s="173"/>
      <c r="S88" s="173"/>
      <c r="T88" s="173"/>
      <c r="U88" s="173"/>
      <c r="V88" s="173"/>
      <c r="W88" s="173"/>
      <c r="X88" s="173"/>
      <c r="Y88" s="173"/>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73"/>
      <c r="AZ88" s="173"/>
      <c r="BA88" s="173"/>
    </row>
    <row r="89" s="114" customFormat="1" ht="30" customHeight="1" spans="1:53">
      <c r="A89" s="138" t="s">
        <v>62</v>
      </c>
      <c r="B89" s="137"/>
      <c r="C89" s="137"/>
      <c r="D89" s="137"/>
      <c r="E89" s="137"/>
      <c r="F89" s="137"/>
      <c r="G89" s="137"/>
      <c r="H89" s="137"/>
      <c r="I89" s="173"/>
      <c r="J89" s="173"/>
      <c r="K89" s="173"/>
      <c r="L89" s="173"/>
      <c r="M89" s="173"/>
      <c r="N89" s="173"/>
      <c r="O89" s="173"/>
      <c r="P89" s="173"/>
      <c r="Q89" s="173"/>
      <c r="R89" s="173"/>
      <c r="S89" s="173"/>
      <c r="T89" s="173"/>
      <c r="U89" s="173"/>
      <c r="V89" s="173"/>
      <c r="W89" s="173"/>
      <c r="X89" s="173"/>
      <c r="Y89" s="173"/>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73"/>
      <c r="AZ89" s="173"/>
      <c r="BA89" s="173"/>
    </row>
    <row r="90" s="114" customFormat="1" ht="30" customHeight="1" spans="1:53">
      <c r="A90" s="138" t="s">
        <v>61</v>
      </c>
      <c r="B90" s="137"/>
      <c r="C90" s="137"/>
      <c r="D90" s="137"/>
      <c r="E90" s="137"/>
      <c r="F90" s="137"/>
      <c r="G90" s="137"/>
      <c r="H90" s="137"/>
      <c r="I90" s="173"/>
      <c r="J90" s="173"/>
      <c r="K90" s="173"/>
      <c r="L90" s="173"/>
      <c r="M90" s="173"/>
      <c r="N90" s="173"/>
      <c r="O90" s="173"/>
      <c r="P90" s="173"/>
      <c r="Q90" s="173"/>
      <c r="R90" s="173"/>
      <c r="S90" s="173"/>
      <c r="T90" s="173"/>
      <c r="U90" s="173"/>
      <c r="V90" s="173"/>
      <c r="W90" s="173"/>
      <c r="X90" s="173"/>
      <c r="Y90" s="173"/>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73"/>
      <c r="AZ90" s="173"/>
      <c r="BA90" s="173"/>
    </row>
    <row r="91" s="114" customFormat="1" ht="30" customHeight="1" spans="1:53">
      <c r="A91" s="138" t="s">
        <v>62</v>
      </c>
      <c r="B91" s="137"/>
      <c r="C91" s="137"/>
      <c r="D91" s="137"/>
      <c r="E91" s="137"/>
      <c r="F91" s="137"/>
      <c r="G91" s="137"/>
      <c r="H91" s="137"/>
      <c r="I91" s="173"/>
      <c r="J91" s="173"/>
      <c r="K91" s="173"/>
      <c r="L91" s="173"/>
      <c r="M91" s="173"/>
      <c r="N91" s="173"/>
      <c r="O91" s="173"/>
      <c r="P91" s="173"/>
      <c r="Q91" s="173"/>
      <c r="R91" s="173"/>
      <c r="S91" s="173"/>
      <c r="T91" s="173"/>
      <c r="U91" s="173"/>
      <c r="V91" s="173"/>
      <c r="W91" s="173"/>
      <c r="X91" s="173"/>
      <c r="Y91" s="173"/>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73"/>
      <c r="AZ91" s="173"/>
      <c r="BA91" s="173"/>
    </row>
    <row r="92" s="114" customFormat="1" ht="30" customHeight="1" spans="1:53">
      <c r="A92" s="138" t="s">
        <v>62</v>
      </c>
      <c r="B92" s="137"/>
      <c r="C92" s="137"/>
      <c r="D92" s="137"/>
      <c r="E92" s="137"/>
      <c r="F92" s="137"/>
      <c r="G92" s="137"/>
      <c r="H92" s="137"/>
      <c r="I92" s="173"/>
      <c r="J92" s="173"/>
      <c r="K92" s="173"/>
      <c r="L92" s="173"/>
      <c r="M92" s="173"/>
      <c r="N92" s="173"/>
      <c r="O92" s="173"/>
      <c r="P92" s="173"/>
      <c r="Q92" s="173"/>
      <c r="R92" s="173"/>
      <c r="S92" s="173"/>
      <c r="T92" s="173"/>
      <c r="U92" s="173"/>
      <c r="V92" s="173"/>
      <c r="W92" s="173"/>
      <c r="X92" s="173"/>
      <c r="Y92" s="173"/>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73"/>
      <c r="AZ92" s="173"/>
      <c r="BA92" s="173"/>
    </row>
    <row r="93" s="114" customFormat="1" ht="30" customHeight="1" spans="1:53">
      <c r="A93" s="138" t="s">
        <v>61</v>
      </c>
      <c r="B93" s="137"/>
      <c r="C93" s="137"/>
      <c r="D93" s="137"/>
      <c r="E93" s="137"/>
      <c r="F93" s="137"/>
      <c r="G93" s="137"/>
      <c r="H93" s="137"/>
      <c r="I93" s="173"/>
      <c r="J93" s="173"/>
      <c r="K93" s="173"/>
      <c r="L93" s="173"/>
      <c r="M93" s="173"/>
      <c r="N93" s="173"/>
      <c r="O93" s="173"/>
      <c r="P93" s="173"/>
      <c r="Q93" s="173"/>
      <c r="R93" s="173"/>
      <c r="S93" s="173"/>
      <c r="T93" s="173"/>
      <c r="U93" s="173"/>
      <c r="V93" s="173"/>
      <c r="W93" s="173"/>
      <c r="X93" s="173"/>
      <c r="Y93" s="173"/>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73"/>
      <c r="AZ93" s="173"/>
      <c r="BA93" s="173"/>
    </row>
    <row r="94" s="114" customFormat="1" ht="30" customHeight="1" spans="1:53">
      <c r="A94" s="138" t="s">
        <v>62</v>
      </c>
      <c r="B94" s="137"/>
      <c r="C94" s="137"/>
      <c r="D94" s="137"/>
      <c r="E94" s="137"/>
      <c r="F94" s="137"/>
      <c r="G94" s="137"/>
      <c r="H94" s="137"/>
      <c r="I94" s="173"/>
      <c r="J94" s="173"/>
      <c r="K94" s="173"/>
      <c r="L94" s="173"/>
      <c r="M94" s="173"/>
      <c r="N94" s="173"/>
      <c r="O94" s="173"/>
      <c r="P94" s="173"/>
      <c r="Q94" s="173"/>
      <c r="R94" s="173"/>
      <c r="S94" s="173"/>
      <c r="T94" s="173"/>
      <c r="U94" s="173"/>
      <c r="V94" s="173"/>
      <c r="W94" s="173"/>
      <c r="X94" s="173"/>
      <c r="Y94" s="173"/>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73"/>
      <c r="AZ94" s="173"/>
      <c r="BA94" s="173"/>
    </row>
    <row r="95" s="114" customFormat="1" ht="30" customHeight="1" spans="1:53">
      <c r="A95" s="138" t="s">
        <v>62</v>
      </c>
      <c r="B95" s="137"/>
      <c r="C95" s="137"/>
      <c r="D95" s="137"/>
      <c r="E95" s="137"/>
      <c r="F95" s="137"/>
      <c r="G95" s="137"/>
      <c r="H95" s="137"/>
      <c r="I95" s="173"/>
      <c r="J95" s="173"/>
      <c r="K95" s="173"/>
      <c r="L95" s="173"/>
      <c r="M95" s="173"/>
      <c r="N95" s="173"/>
      <c r="O95" s="173"/>
      <c r="P95" s="173"/>
      <c r="Q95" s="173"/>
      <c r="R95" s="173"/>
      <c r="S95" s="173"/>
      <c r="T95" s="173"/>
      <c r="U95" s="173"/>
      <c r="V95" s="173"/>
      <c r="W95" s="173"/>
      <c r="X95" s="173"/>
      <c r="Y95" s="173"/>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73"/>
      <c r="AZ95" s="173"/>
      <c r="BA95" s="173"/>
    </row>
    <row r="96" s="114" customFormat="1" ht="30" customHeight="1" spans="1:53">
      <c r="A96" s="138" t="s">
        <v>61</v>
      </c>
      <c r="B96" s="137"/>
      <c r="C96" s="137"/>
      <c r="D96" s="137"/>
      <c r="E96" s="137"/>
      <c r="F96" s="137"/>
      <c r="G96" s="137"/>
      <c r="H96" s="137"/>
      <c r="I96" s="173"/>
      <c r="J96" s="173"/>
      <c r="K96" s="173"/>
      <c r="L96" s="173"/>
      <c r="M96" s="173"/>
      <c r="N96" s="173"/>
      <c r="O96" s="173"/>
      <c r="P96" s="173"/>
      <c r="Q96" s="173"/>
      <c r="R96" s="173"/>
      <c r="S96" s="173"/>
      <c r="T96" s="173"/>
      <c r="U96" s="173"/>
      <c r="V96" s="173"/>
      <c r="W96" s="173"/>
      <c r="X96" s="173"/>
      <c r="Y96" s="173"/>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73"/>
      <c r="AZ96" s="173"/>
      <c r="BA96" s="173"/>
    </row>
    <row r="97" s="114" customFormat="1" ht="30" customHeight="1" spans="1:53">
      <c r="A97" s="138" t="s">
        <v>62</v>
      </c>
      <c r="B97" s="137"/>
      <c r="C97" s="137"/>
      <c r="D97" s="137"/>
      <c r="E97" s="137"/>
      <c r="F97" s="137"/>
      <c r="G97" s="137"/>
      <c r="H97" s="137"/>
      <c r="I97" s="173"/>
      <c r="J97" s="173"/>
      <c r="K97" s="173"/>
      <c r="L97" s="173"/>
      <c r="M97" s="173"/>
      <c r="N97" s="173"/>
      <c r="O97" s="173"/>
      <c r="P97" s="173"/>
      <c r="Q97" s="173"/>
      <c r="R97" s="173"/>
      <c r="S97" s="173"/>
      <c r="T97" s="173"/>
      <c r="U97" s="173"/>
      <c r="V97" s="173"/>
      <c r="W97" s="173"/>
      <c r="X97" s="173"/>
      <c r="Y97" s="173"/>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73"/>
      <c r="AZ97" s="173"/>
      <c r="BA97" s="173"/>
    </row>
    <row r="98" s="114" customFormat="1" ht="30" customHeight="1" spans="1:53">
      <c r="A98" s="138" t="s">
        <v>62</v>
      </c>
      <c r="B98" s="137"/>
      <c r="C98" s="137"/>
      <c r="D98" s="137"/>
      <c r="E98" s="137"/>
      <c r="F98" s="137"/>
      <c r="G98" s="137"/>
      <c r="H98" s="137"/>
      <c r="I98" s="173"/>
      <c r="J98" s="173"/>
      <c r="K98" s="173"/>
      <c r="L98" s="173"/>
      <c r="M98" s="173"/>
      <c r="N98" s="173"/>
      <c r="O98" s="173"/>
      <c r="P98" s="173"/>
      <c r="Q98" s="173"/>
      <c r="R98" s="173"/>
      <c r="S98" s="173"/>
      <c r="T98" s="173"/>
      <c r="U98" s="173"/>
      <c r="V98" s="173"/>
      <c r="W98" s="173"/>
      <c r="X98" s="173"/>
      <c r="Y98" s="173"/>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73"/>
      <c r="AZ98" s="173"/>
      <c r="BA98" s="173"/>
    </row>
    <row r="99" s="114" customFormat="1" ht="30" customHeight="1" spans="1:53">
      <c r="A99" s="138" t="s">
        <v>62</v>
      </c>
      <c r="B99" s="137"/>
      <c r="C99" s="137"/>
      <c r="D99" s="137"/>
      <c r="E99" s="137"/>
      <c r="F99" s="137"/>
      <c r="G99" s="137"/>
      <c r="H99" s="137"/>
      <c r="I99" s="173"/>
      <c r="J99" s="173"/>
      <c r="K99" s="173"/>
      <c r="L99" s="173"/>
      <c r="M99" s="173"/>
      <c r="N99" s="173"/>
      <c r="O99" s="173"/>
      <c r="P99" s="173"/>
      <c r="Q99" s="173"/>
      <c r="R99" s="173"/>
      <c r="S99" s="173"/>
      <c r="T99" s="173"/>
      <c r="U99" s="173"/>
      <c r="V99" s="173"/>
      <c r="W99" s="173"/>
      <c r="X99" s="173"/>
      <c r="Y99" s="173"/>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73"/>
      <c r="AZ99" s="173"/>
      <c r="BA99" s="173"/>
    </row>
    <row r="100" s="114" customFormat="1" ht="30" customHeight="1" spans="1:53">
      <c r="A100" s="138" t="s">
        <v>61</v>
      </c>
      <c r="B100" s="137"/>
      <c r="C100" s="137"/>
      <c r="D100" s="137"/>
      <c r="E100" s="137"/>
      <c r="F100" s="137"/>
      <c r="G100" s="137"/>
      <c r="H100" s="137"/>
      <c r="I100" s="173">
        <f t="shared" ref="I100:R100" si="60">I101</f>
        <v>1</v>
      </c>
      <c r="J100" s="173">
        <f t="shared" si="60"/>
        <v>1000</v>
      </c>
      <c r="K100" s="173">
        <f t="shared" si="60"/>
        <v>0</v>
      </c>
      <c r="L100" s="173">
        <f t="shared" si="60"/>
        <v>1</v>
      </c>
      <c r="M100" s="173">
        <f t="shared" si="60"/>
        <v>0</v>
      </c>
      <c r="N100" s="173">
        <f t="shared" si="60"/>
        <v>0</v>
      </c>
      <c r="O100" s="173">
        <f t="shared" si="60"/>
        <v>0</v>
      </c>
      <c r="P100" s="173">
        <f t="shared" si="60"/>
        <v>0</v>
      </c>
      <c r="Q100" s="173">
        <f t="shared" si="60"/>
        <v>0</v>
      </c>
      <c r="R100" s="173">
        <f t="shared" si="60"/>
        <v>0</v>
      </c>
      <c r="S100" s="173"/>
      <c r="T100" s="173"/>
      <c r="U100" s="173"/>
      <c r="V100" s="173"/>
      <c r="W100" s="173"/>
      <c r="X100" s="173"/>
      <c r="Y100" s="173"/>
      <c r="Z100" s="168">
        <f t="shared" ref="Z100:AE100" si="61">Z101</f>
        <v>1200</v>
      </c>
      <c r="AA100" s="168">
        <f t="shared" si="61"/>
        <v>1200</v>
      </c>
      <c r="AB100" s="168">
        <f t="shared" si="61"/>
        <v>1200</v>
      </c>
      <c r="AC100" s="168">
        <f t="shared" si="61"/>
        <v>0</v>
      </c>
      <c r="AD100" s="168">
        <f t="shared" si="61"/>
        <v>0</v>
      </c>
      <c r="AE100" s="168">
        <f t="shared" si="61"/>
        <v>0</v>
      </c>
      <c r="AF100" s="168">
        <f t="shared" ref="AF100:AX100" si="62">AF101</f>
        <v>0</v>
      </c>
      <c r="AG100" s="168">
        <f t="shared" si="62"/>
        <v>0</v>
      </c>
      <c r="AH100" s="168">
        <f t="shared" si="62"/>
        <v>0</v>
      </c>
      <c r="AI100" s="168">
        <f t="shared" si="62"/>
        <v>0</v>
      </c>
      <c r="AJ100" s="168">
        <f t="shared" si="62"/>
        <v>1200</v>
      </c>
      <c r="AK100" s="168">
        <f t="shared" si="62"/>
        <v>0</v>
      </c>
      <c r="AL100" s="168">
        <f t="shared" si="62"/>
        <v>0</v>
      </c>
      <c r="AM100" s="168">
        <f t="shared" si="62"/>
        <v>0</v>
      </c>
      <c r="AN100" s="168">
        <f t="shared" si="62"/>
        <v>0</v>
      </c>
      <c r="AO100" s="168">
        <f t="shared" si="62"/>
        <v>0</v>
      </c>
      <c r="AP100" s="168">
        <f t="shared" si="62"/>
        <v>0</v>
      </c>
      <c r="AQ100" s="168">
        <f t="shared" si="62"/>
        <v>0</v>
      </c>
      <c r="AR100" s="168">
        <f t="shared" si="62"/>
        <v>0</v>
      </c>
      <c r="AS100" s="168">
        <f t="shared" si="62"/>
        <v>0</v>
      </c>
      <c r="AT100" s="168">
        <f t="shared" si="62"/>
        <v>0</v>
      </c>
      <c r="AU100" s="168">
        <f t="shared" si="62"/>
        <v>0</v>
      </c>
      <c r="AV100" s="168">
        <f t="shared" si="62"/>
        <v>0</v>
      </c>
      <c r="AW100" s="168"/>
      <c r="AX100" s="168">
        <f>AX101</f>
        <v>0</v>
      </c>
      <c r="AY100" s="173"/>
      <c r="AZ100" s="173"/>
      <c r="BA100" s="173"/>
    </row>
    <row r="101" s="114" customFormat="1" ht="30" customHeight="1" spans="1:53">
      <c r="A101" s="138" t="s">
        <v>62</v>
      </c>
      <c r="B101" s="137"/>
      <c r="C101" s="137"/>
      <c r="D101" s="137"/>
      <c r="E101" s="137"/>
      <c r="F101" s="137"/>
      <c r="G101" s="137"/>
      <c r="H101" s="137"/>
      <c r="I101" s="173">
        <f t="shared" ref="I101:R101" si="63">I102</f>
        <v>1</v>
      </c>
      <c r="J101" s="173">
        <f t="shared" si="63"/>
        <v>1000</v>
      </c>
      <c r="K101" s="173">
        <f t="shared" si="63"/>
        <v>0</v>
      </c>
      <c r="L101" s="173">
        <f t="shared" si="63"/>
        <v>1</v>
      </c>
      <c r="M101" s="173">
        <f t="shared" si="63"/>
        <v>0</v>
      </c>
      <c r="N101" s="173">
        <f t="shared" si="63"/>
        <v>0</v>
      </c>
      <c r="O101" s="173">
        <f t="shared" si="63"/>
        <v>0</v>
      </c>
      <c r="P101" s="173">
        <f t="shared" si="63"/>
        <v>0</v>
      </c>
      <c r="Q101" s="173">
        <f t="shared" si="63"/>
        <v>0</v>
      </c>
      <c r="R101" s="173">
        <f t="shared" si="63"/>
        <v>0</v>
      </c>
      <c r="S101" s="173"/>
      <c r="T101" s="173"/>
      <c r="U101" s="173"/>
      <c r="V101" s="173"/>
      <c r="W101" s="173"/>
      <c r="X101" s="173"/>
      <c r="Y101" s="173"/>
      <c r="Z101" s="168">
        <f t="shared" ref="Z101:AE101" si="64">Z102</f>
        <v>1200</v>
      </c>
      <c r="AA101" s="168">
        <f t="shared" si="64"/>
        <v>1200</v>
      </c>
      <c r="AB101" s="168">
        <f t="shared" si="64"/>
        <v>1200</v>
      </c>
      <c r="AC101" s="168">
        <f t="shared" si="64"/>
        <v>0</v>
      </c>
      <c r="AD101" s="168">
        <f t="shared" si="64"/>
        <v>0</v>
      </c>
      <c r="AE101" s="168">
        <f t="shared" si="64"/>
        <v>0</v>
      </c>
      <c r="AF101" s="168">
        <f t="shared" ref="AF101:AX101" si="65">AF102</f>
        <v>0</v>
      </c>
      <c r="AG101" s="168">
        <f t="shared" si="65"/>
        <v>0</v>
      </c>
      <c r="AH101" s="168">
        <f t="shared" si="65"/>
        <v>0</v>
      </c>
      <c r="AI101" s="168">
        <f t="shared" si="65"/>
        <v>0</v>
      </c>
      <c r="AJ101" s="168">
        <f t="shared" si="65"/>
        <v>1200</v>
      </c>
      <c r="AK101" s="168">
        <f t="shared" si="65"/>
        <v>0</v>
      </c>
      <c r="AL101" s="168">
        <f t="shared" si="65"/>
        <v>0</v>
      </c>
      <c r="AM101" s="168">
        <f t="shared" si="65"/>
        <v>0</v>
      </c>
      <c r="AN101" s="168">
        <f t="shared" si="65"/>
        <v>0</v>
      </c>
      <c r="AO101" s="168">
        <f t="shared" si="65"/>
        <v>0</v>
      </c>
      <c r="AP101" s="168">
        <f t="shared" si="65"/>
        <v>0</v>
      </c>
      <c r="AQ101" s="168">
        <f t="shared" si="65"/>
        <v>0</v>
      </c>
      <c r="AR101" s="168">
        <f t="shared" si="65"/>
        <v>0</v>
      </c>
      <c r="AS101" s="168">
        <f t="shared" si="65"/>
        <v>0</v>
      </c>
      <c r="AT101" s="168">
        <f t="shared" si="65"/>
        <v>0</v>
      </c>
      <c r="AU101" s="168">
        <f t="shared" si="65"/>
        <v>0</v>
      </c>
      <c r="AV101" s="168">
        <f t="shared" si="65"/>
        <v>0</v>
      </c>
      <c r="AW101" s="168"/>
      <c r="AX101" s="168">
        <f>AX102</f>
        <v>0</v>
      </c>
      <c r="AY101" s="173"/>
      <c r="AZ101" s="173"/>
      <c r="BA101" s="173"/>
    </row>
    <row r="102" s="114" customFormat="1" ht="306" spans="1:53">
      <c r="A102" s="138">
        <f>MAX($A$11:A101)+1</f>
        <v>37</v>
      </c>
      <c r="B102" s="144" t="s">
        <v>303</v>
      </c>
      <c r="C102" s="197">
        <v>2023</v>
      </c>
      <c r="D102" s="197" t="s">
        <v>304</v>
      </c>
      <c r="E102" s="197" t="s">
        <v>66</v>
      </c>
      <c r="F102" s="197" t="s">
        <v>296</v>
      </c>
      <c r="G102" s="197" t="s">
        <v>192</v>
      </c>
      <c r="H102" s="198" t="s">
        <v>305</v>
      </c>
      <c r="I102" s="173">
        <v>1</v>
      </c>
      <c r="J102" s="173">
        <v>1000</v>
      </c>
      <c r="K102" s="173"/>
      <c r="L102" s="173">
        <v>1</v>
      </c>
      <c r="M102" s="173"/>
      <c r="N102" s="173"/>
      <c r="O102" s="173"/>
      <c r="P102" s="173"/>
      <c r="Q102" s="173"/>
      <c r="R102" s="173"/>
      <c r="S102" s="173">
        <v>1000</v>
      </c>
      <c r="T102" s="173">
        <v>1000</v>
      </c>
      <c r="U102" s="206" t="s">
        <v>306</v>
      </c>
      <c r="V102" s="206" t="s">
        <v>307</v>
      </c>
      <c r="W102" s="206" t="s">
        <v>306</v>
      </c>
      <c r="X102" s="206" t="s">
        <v>307</v>
      </c>
      <c r="Y102" s="173" t="s">
        <v>300</v>
      </c>
      <c r="Z102" s="168">
        <v>1200</v>
      </c>
      <c r="AA102" s="208">
        <v>1200</v>
      </c>
      <c r="AB102" s="208">
        <v>1200</v>
      </c>
      <c r="AC102" s="143">
        <v>0</v>
      </c>
      <c r="AD102" s="168"/>
      <c r="AE102" s="168"/>
      <c r="AF102" s="168"/>
      <c r="AG102" s="168"/>
      <c r="AH102" s="168"/>
      <c r="AI102" s="168"/>
      <c r="AJ102" s="211">
        <v>1200</v>
      </c>
      <c r="AK102" s="208"/>
      <c r="AL102" s="208"/>
      <c r="AM102" s="208"/>
      <c r="AN102" s="168"/>
      <c r="AO102" s="168">
        <v>0</v>
      </c>
      <c r="AP102" s="168"/>
      <c r="AQ102" s="168"/>
      <c r="AR102" s="168"/>
      <c r="AS102" s="168"/>
      <c r="AT102" s="168"/>
      <c r="AU102" s="168"/>
      <c r="AV102" s="168"/>
      <c r="AW102" s="168"/>
      <c r="AX102" s="168"/>
      <c r="AY102" s="214" t="s">
        <v>308</v>
      </c>
      <c r="AZ102" s="151" t="s">
        <v>309</v>
      </c>
      <c r="BA102" s="173"/>
    </row>
    <row r="103" s="114" customFormat="1" ht="30" customHeight="1" spans="1:53">
      <c r="A103" s="136" t="s">
        <v>60</v>
      </c>
      <c r="B103" s="137"/>
      <c r="C103" s="137"/>
      <c r="D103" s="137"/>
      <c r="E103" s="137"/>
      <c r="F103" s="137"/>
      <c r="G103" s="137"/>
      <c r="H103" s="137"/>
      <c r="I103" s="173">
        <f t="shared" ref="I103:R103" si="66">I104+I124+I138</f>
        <v>19</v>
      </c>
      <c r="J103" s="173"/>
      <c r="K103" s="173">
        <f t="shared" si="66"/>
        <v>0</v>
      </c>
      <c r="L103" s="173">
        <f t="shared" si="66"/>
        <v>0</v>
      </c>
      <c r="M103" s="173">
        <f t="shared" si="66"/>
        <v>19</v>
      </c>
      <c r="N103" s="173">
        <f t="shared" si="66"/>
        <v>0</v>
      </c>
      <c r="O103" s="173">
        <f t="shared" si="66"/>
        <v>0</v>
      </c>
      <c r="P103" s="173">
        <f t="shared" si="66"/>
        <v>0</v>
      </c>
      <c r="Q103" s="173">
        <f t="shared" si="66"/>
        <v>0</v>
      </c>
      <c r="R103" s="173">
        <f t="shared" si="66"/>
        <v>0</v>
      </c>
      <c r="S103" s="173"/>
      <c r="T103" s="173"/>
      <c r="U103" s="173"/>
      <c r="V103" s="173"/>
      <c r="W103" s="173"/>
      <c r="X103" s="173"/>
      <c r="Y103" s="173"/>
      <c r="Z103" s="168">
        <f t="shared" ref="Z103:AE103" si="67">Z104+Z124+Z138</f>
        <v>17960.19</v>
      </c>
      <c r="AA103" s="168">
        <f t="shared" si="67"/>
        <v>17909.01</v>
      </c>
      <c r="AB103" s="168">
        <f t="shared" si="67"/>
        <v>13638.947389</v>
      </c>
      <c r="AC103" s="168">
        <f t="shared" si="67"/>
        <v>6754.486937</v>
      </c>
      <c r="AD103" s="168">
        <f t="shared" si="67"/>
        <v>3836.300597</v>
      </c>
      <c r="AE103" s="168">
        <f t="shared" si="67"/>
        <v>0</v>
      </c>
      <c r="AF103" s="168">
        <f t="shared" ref="AF103:AX103" si="68">AF104+AF124+AF138</f>
        <v>2918.18634</v>
      </c>
      <c r="AG103" s="168">
        <f t="shared" si="68"/>
        <v>0</v>
      </c>
      <c r="AH103" s="168">
        <f t="shared" si="68"/>
        <v>0</v>
      </c>
      <c r="AI103" s="168">
        <f t="shared" si="68"/>
        <v>0</v>
      </c>
      <c r="AJ103" s="168">
        <f t="shared" si="68"/>
        <v>0</v>
      </c>
      <c r="AK103" s="168">
        <f t="shared" si="68"/>
        <v>517</v>
      </c>
      <c r="AL103" s="168">
        <f t="shared" si="68"/>
        <v>2376.186482</v>
      </c>
      <c r="AM103" s="168">
        <f t="shared" si="68"/>
        <v>0</v>
      </c>
      <c r="AN103" s="168">
        <f t="shared" si="68"/>
        <v>656.27397</v>
      </c>
      <c r="AO103" s="168">
        <f t="shared" si="68"/>
        <v>1479.062611</v>
      </c>
      <c r="AP103" s="168">
        <f t="shared" si="68"/>
        <v>3000</v>
      </c>
      <c r="AQ103" s="168">
        <f t="shared" si="68"/>
        <v>1000</v>
      </c>
      <c r="AR103" s="168">
        <f t="shared" si="68"/>
        <v>0</v>
      </c>
      <c r="AS103" s="168">
        <f t="shared" si="68"/>
        <v>0</v>
      </c>
      <c r="AT103" s="168">
        <f t="shared" si="68"/>
        <v>210</v>
      </c>
      <c r="AU103" s="168">
        <f t="shared" si="68"/>
        <v>125</v>
      </c>
      <c r="AV103" s="168">
        <f t="shared" si="68"/>
        <v>1791</v>
      </c>
      <c r="AW103" s="168"/>
      <c r="AX103" s="168">
        <f>AX104+AX124+AX138</f>
        <v>51.18</v>
      </c>
      <c r="AY103" s="173"/>
      <c r="AZ103" s="173"/>
      <c r="BA103" s="173"/>
    </row>
    <row r="104" s="120" customFormat="1" ht="30" customHeight="1" spans="1:53">
      <c r="A104" s="136" t="s">
        <v>61</v>
      </c>
      <c r="B104" s="137"/>
      <c r="C104" s="137"/>
      <c r="D104" s="137"/>
      <c r="E104" s="137"/>
      <c r="F104" s="137"/>
      <c r="G104" s="137"/>
      <c r="H104" s="137"/>
      <c r="I104" s="205">
        <f t="shared" ref="I104:R104" si="69">I105+I106+I107+I111+I115+I116+I117+I118+I119</f>
        <v>10</v>
      </c>
      <c r="J104" s="205"/>
      <c r="K104" s="205">
        <f t="shared" si="69"/>
        <v>0</v>
      </c>
      <c r="L104" s="205">
        <f t="shared" si="69"/>
        <v>0</v>
      </c>
      <c r="M104" s="205">
        <f t="shared" si="69"/>
        <v>10</v>
      </c>
      <c r="N104" s="205">
        <f t="shared" si="69"/>
        <v>0</v>
      </c>
      <c r="O104" s="205">
        <f t="shared" si="69"/>
        <v>0</v>
      </c>
      <c r="P104" s="205">
        <f t="shared" si="69"/>
        <v>0</v>
      </c>
      <c r="Q104" s="205">
        <f t="shared" si="69"/>
        <v>0</v>
      </c>
      <c r="R104" s="205">
        <f t="shared" si="69"/>
        <v>0</v>
      </c>
      <c r="S104" s="205"/>
      <c r="T104" s="205"/>
      <c r="U104" s="205"/>
      <c r="V104" s="205"/>
      <c r="W104" s="205"/>
      <c r="X104" s="205"/>
      <c r="Y104" s="205"/>
      <c r="Z104" s="168">
        <f t="shared" ref="Z104:AE104" si="70">Z105+Z106+Z107+Z111+Z115+Z116+Z117+Z118+Z119</f>
        <v>10120.19</v>
      </c>
      <c r="AA104" s="168">
        <f t="shared" si="70"/>
        <v>10069.01</v>
      </c>
      <c r="AB104" s="168">
        <f t="shared" si="70"/>
        <v>7623.925679</v>
      </c>
      <c r="AC104" s="168">
        <f t="shared" si="70"/>
        <v>3728.300597</v>
      </c>
      <c r="AD104" s="168">
        <f t="shared" si="70"/>
        <v>3728.300597</v>
      </c>
      <c r="AE104" s="168">
        <f t="shared" si="70"/>
        <v>0</v>
      </c>
      <c r="AF104" s="168">
        <f t="shared" ref="AF104:AX104" si="71">AF105+AF106+AF107+AF111+AF115+AF116+AF117+AF118+AF119</f>
        <v>0</v>
      </c>
      <c r="AG104" s="168">
        <f t="shared" si="71"/>
        <v>0</v>
      </c>
      <c r="AH104" s="168">
        <f t="shared" si="71"/>
        <v>0</v>
      </c>
      <c r="AI104" s="168">
        <f t="shared" si="71"/>
        <v>0</v>
      </c>
      <c r="AJ104" s="168">
        <f t="shared" si="71"/>
        <v>0</v>
      </c>
      <c r="AK104" s="168">
        <f t="shared" si="71"/>
        <v>0</v>
      </c>
      <c r="AL104" s="168">
        <f t="shared" si="71"/>
        <v>2376.186482</v>
      </c>
      <c r="AM104" s="168">
        <f t="shared" si="71"/>
        <v>0</v>
      </c>
      <c r="AN104" s="168">
        <f t="shared" si="71"/>
        <v>519.4386</v>
      </c>
      <c r="AO104" s="168">
        <f t="shared" si="71"/>
        <v>1445.084321</v>
      </c>
      <c r="AP104" s="168">
        <f t="shared" si="71"/>
        <v>1000</v>
      </c>
      <c r="AQ104" s="168">
        <f t="shared" si="71"/>
        <v>1000</v>
      </c>
      <c r="AR104" s="168">
        <f t="shared" si="71"/>
        <v>0</v>
      </c>
      <c r="AS104" s="168">
        <f t="shared" si="71"/>
        <v>0</v>
      </c>
      <c r="AT104" s="168">
        <f t="shared" si="71"/>
        <v>0</v>
      </c>
      <c r="AU104" s="168">
        <f t="shared" si="71"/>
        <v>0</v>
      </c>
      <c r="AV104" s="168">
        <f t="shared" si="71"/>
        <v>0</v>
      </c>
      <c r="AW104" s="168"/>
      <c r="AX104" s="168">
        <f>AX105+AX106+AX107+AX111+AX115+AX116+AX117+AX118+AX119</f>
        <v>51.18</v>
      </c>
      <c r="AY104" s="205"/>
      <c r="AZ104" s="205"/>
      <c r="BA104" s="205"/>
    </row>
    <row r="105" s="120" customFormat="1" ht="43" customHeight="1" spans="1:53">
      <c r="A105" s="138" t="s">
        <v>62</v>
      </c>
      <c r="B105" s="137"/>
      <c r="C105" s="137"/>
      <c r="D105" s="137"/>
      <c r="E105" s="137"/>
      <c r="F105" s="137"/>
      <c r="G105" s="137"/>
      <c r="H105" s="137"/>
      <c r="I105" s="205"/>
      <c r="J105" s="205"/>
      <c r="K105" s="205"/>
      <c r="L105" s="205"/>
      <c r="M105" s="205"/>
      <c r="N105" s="205"/>
      <c r="O105" s="205"/>
      <c r="P105" s="205"/>
      <c r="Q105" s="205"/>
      <c r="R105" s="205"/>
      <c r="S105" s="205"/>
      <c r="T105" s="205"/>
      <c r="U105" s="205"/>
      <c r="V105" s="205"/>
      <c r="W105" s="205"/>
      <c r="X105" s="205"/>
      <c r="Y105" s="205"/>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205"/>
      <c r="AZ105" s="205"/>
      <c r="BA105" s="205"/>
    </row>
    <row r="106" s="120" customFormat="1" ht="43" customHeight="1" spans="1:53">
      <c r="A106" s="138" t="s">
        <v>62</v>
      </c>
      <c r="B106" s="137"/>
      <c r="C106" s="137"/>
      <c r="D106" s="137"/>
      <c r="E106" s="137"/>
      <c r="F106" s="137"/>
      <c r="G106" s="137"/>
      <c r="H106" s="137"/>
      <c r="I106" s="205"/>
      <c r="J106" s="205"/>
      <c r="K106" s="205"/>
      <c r="L106" s="205"/>
      <c r="M106" s="205"/>
      <c r="N106" s="205"/>
      <c r="O106" s="205"/>
      <c r="P106" s="205"/>
      <c r="Q106" s="205"/>
      <c r="R106" s="205"/>
      <c r="S106" s="205"/>
      <c r="T106" s="205"/>
      <c r="U106" s="205"/>
      <c r="V106" s="205"/>
      <c r="W106" s="205"/>
      <c r="X106" s="205"/>
      <c r="Y106" s="205"/>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205"/>
      <c r="AZ106" s="205"/>
      <c r="BA106" s="205"/>
    </row>
    <row r="107" s="120" customFormat="1" ht="43" customHeight="1" spans="1:53">
      <c r="A107" s="138" t="s">
        <v>62</v>
      </c>
      <c r="B107" s="137"/>
      <c r="C107" s="137"/>
      <c r="D107" s="137"/>
      <c r="E107" s="137"/>
      <c r="F107" s="137"/>
      <c r="G107" s="137"/>
      <c r="H107" s="137"/>
      <c r="I107" s="205">
        <f t="shared" ref="I107:R107" si="72">SUM(I108:I110)</f>
        <v>3</v>
      </c>
      <c r="J107" s="205">
        <f t="shared" si="72"/>
        <v>30.26</v>
      </c>
      <c r="K107" s="205">
        <f t="shared" si="72"/>
        <v>0</v>
      </c>
      <c r="L107" s="205">
        <f t="shared" si="72"/>
        <v>0</v>
      </c>
      <c r="M107" s="205">
        <f t="shared" si="72"/>
        <v>3</v>
      </c>
      <c r="N107" s="205">
        <f t="shared" si="72"/>
        <v>0</v>
      </c>
      <c r="O107" s="205">
        <f t="shared" si="72"/>
        <v>0</v>
      </c>
      <c r="P107" s="205">
        <f t="shared" si="72"/>
        <v>0</v>
      </c>
      <c r="Q107" s="205">
        <f t="shared" si="72"/>
        <v>0</v>
      </c>
      <c r="R107" s="205">
        <f t="shared" si="72"/>
        <v>0</v>
      </c>
      <c r="S107" s="205"/>
      <c r="T107" s="205"/>
      <c r="U107" s="205"/>
      <c r="V107" s="205"/>
      <c r="W107" s="205"/>
      <c r="X107" s="205"/>
      <c r="Y107" s="205"/>
      <c r="Z107" s="168">
        <f t="shared" ref="Z107:AE107" si="73">SUM(Z108:Z110)</f>
        <v>2640</v>
      </c>
      <c r="AA107" s="168">
        <f t="shared" si="73"/>
        <v>2640</v>
      </c>
      <c r="AB107" s="168">
        <f t="shared" si="73"/>
        <v>2236.805082</v>
      </c>
      <c r="AC107" s="168">
        <f t="shared" si="73"/>
        <v>0</v>
      </c>
      <c r="AD107" s="168">
        <f t="shared" si="73"/>
        <v>0</v>
      </c>
      <c r="AE107" s="168">
        <f t="shared" si="73"/>
        <v>0</v>
      </c>
      <c r="AF107" s="168">
        <f t="shared" ref="AF107:AX107" si="74">SUM(AF108:AF110)</f>
        <v>0</v>
      </c>
      <c r="AG107" s="168">
        <f t="shared" si="74"/>
        <v>0</v>
      </c>
      <c r="AH107" s="168">
        <f t="shared" si="74"/>
        <v>0</v>
      </c>
      <c r="AI107" s="168">
        <f t="shared" si="74"/>
        <v>0</v>
      </c>
      <c r="AJ107" s="168">
        <f t="shared" si="74"/>
        <v>0</v>
      </c>
      <c r="AK107" s="168">
        <f t="shared" si="74"/>
        <v>0</v>
      </c>
      <c r="AL107" s="168">
        <f t="shared" si="74"/>
        <v>1717.366482</v>
      </c>
      <c r="AM107" s="168">
        <f t="shared" si="74"/>
        <v>0</v>
      </c>
      <c r="AN107" s="168">
        <f t="shared" si="74"/>
        <v>519.4386</v>
      </c>
      <c r="AO107" s="168">
        <f t="shared" si="74"/>
        <v>403.194918</v>
      </c>
      <c r="AP107" s="168">
        <f t="shared" si="74"/>
        <v>0</v>
      </c>
      <c r="AQ107" s="168">
        <f t="shared" si="74"/>
        <v>0</v>
      </c>
      <c r="AR107" s="168">
        <f t="shared" si="74"/>
        <v>0</v>
      </c>
      <c r="AS107" s="168">
        <f t="shared" si="74"/>
        <v>0</v>
      </c>
      <c r="AT107" s="168">
        <f t="shared" si="74"/>
        <v>0</v>
      </c>
      <c r="AU107" s="168">
        <f t="shared" si="74"/>
        <v>0</v>
      </c>
      <c r="AV107" s="168">
        <f t="shared" si="74"/>
        <v>0</v>
      </c>
      <c r="AW107" s="168"/>
      <c r="AX107" s="168">
        <f>SUM(AX108:AX110)</f>
        <v>0</v>
      </c>
      <c r="AY107" s="205"/>
      <c r="AZ107" s="205"/>
      <c r="BA107" s="205"/>
    </row>
    <row r="108" s="116" customFormat="1" ht="129" customHeight="1" spans="1:53">
      <c r="A108" s="152">
        <f>MAX($A$11:A107)+1</f>
        <v>38</v>
      </c>
      <c r="B108" s="144" t="s">
        <v>310</v>
      </c>
      <c r="C108" s="144">
        <v>2023</v>
      </c>
      <c r="D108" s="144" t="s">
        <v>311</v>
      </c>
      <c r="E108" s="144" t="s">
        <v>66</v>
      </c>
      <c r="F108" s="144" t="s">
        <v>312</v>
      </c>
      <c r="G108" s="144" t="s">
        <v>313</v>
      </c>
      <c r="H108" s="199" t="s">
        <v>314</v>
      </c>
      <c r="I108" s="153">
        <v>1</v>
      </c>
      <c r="J108" s="153">
        <v>10.26</v>
      </c>
      <c r="K108" s="143"/>
      <c r="L108" s="143"/>
      <c r="M108" s="143">
        <v>1</v>
      </c>
      <c r="N108" s="143"/>
      <c r="O108" s="143"/>
      <c r="P108" s="143"/>
      <c r="Q108" s="143"/>
      <c r="R108" s="143"/>
      <c r="S108" s="143">
        <v>2858</v>
      </c>
      <c r="T108" s="143">
        <v>13327</v>
      </c>
      <c r="U108" s="153" t="s">
        <v>306</v>
      </c>
      <c r="V108" s="153" t="s">
        <v>307</v>
      </c>
      <c r="W108" s="153" t="s">
        <v>306</v>
      </c>
      <c r="X108" s="153" t="s">
        <v>307</v>
      </c>
      <c r="Y108" s="143" t="s">
        <v>300</v>
      </c>
      <c r="Z108" s="143">
        <v>1440</v>
      </c>
      <c r="AA108" s="143">
        <v>1440</v>
      </c>
      <c r="AB108" s="143">
        <v>1220.464274</v>
      </c>
      <c r="AC108" s="143">
        <v>0</v>
      </c>
      <c r="AD108" s="143"/>
      <c r="AE108" s="143"/>
      <c r="AF108" s="143"/>
      <c r="AG108" s="143"/>
      <c r="AH108" s="143"/>
      <c r="AI108" s="143"/>
      <c r="AJ108" s="143"/>
      <c r="AK108" s="143"/>
      <c r="AL108" s="143">
        <v>1220.464274</v>
      </c>
      <c r="AM108" s="143"/>
      <c r="AN108" s="143"/>
      <c r="AO108" s="143">
        <v>219.535726</v>
      </c>
      <c r="AP108" s="143"/>
      <c r="AQ108" s="143"/>
      <c r="AR108" s="143"/>
      <c r="AS108" s="143"/>
      <c r="AT108" s="143"/>
      <c r="AU108" s="143"/>
      <c r="AV108" s="143"/>
      <c r="AW108" s="143"/>
      <c r="AX108" s="143"/>
      <c r="AY108" s="158" t="s">
        <v>315</v>
      </c>
      <c r="AZ108" s="158" t="s">
        <v>316</v>
      </c>
      <c r="BA108" s="158"/>
    </row>
    <row r="109" s="116" customFormat="1" ht="119" customHeight="1" spans="1:53">
      <c r="A109" s="152">
        <f>MAX($A$11:A108)+1</f>
        <v>39</v>
      </c>
      <c r="B109" s="144" t="s">
        <v>317</v>
      </c>
      <c r="C109" s="144">
        <v>2023</v>
      </c>
      <c r="D109" s="144" t="s">
        <v>318</v>
      </c>
      <c r="E109" s="144" t="s">
        <v>66</v>
      </c>
      <c r="F109" s="144" t="s">
        <v>312</v>
      </c>
      <c r="G109" s="144" t="s">
        <v>319</v>
      </c>
      <c r="H109" s="200" t="s">
        <v>320</v>
      </c>
      <c r="I109" s="153">
        <v>1</v>
      </c>
      <c r="J109" s="141">
        <v>10</v>
      </c>
      <c r="K109" s="143"/>
      <c r="L109" s="143"/>
      <c r="M109" s="143">
        <v>1</v>
      </c>
      <c r="N109" s="143"/>
      <c r="O109" s="143"/>
      <c r="P109" s="143"/>
      <c r="Q109" s="143"/>
      <c r="R109" s="143"/>
      <c r="S109" s="143">
        <v>544</v>
      </c>
      <c r="T109" s="143">
        <v>3260</v>
      </c>
      <c r="U109" s="153" t="s">
        <v>306</v>
      </c>
      <c r="V109" s="153" t="s">
        <v>307</v>
      </c>
      <c r="W109" s="153" t="s">
        <v>306</v>
      </c>
      <c r="X109" s="153" t="s">
        <v>307</v>
      </c>
      <c r="Y109" s="143" t="s">
        <v>300</v>
      </c>
      <c r="Z109" s="209">
        <v>600</v>
      </c>
      <c r="AA109" s="209">
        <v>600</v>
      </c>
      <c r="AB109" s="209">
        <v>496.902208</v>
      </c>
      <c r="AC109" s="143">
        <v>0</v>
      </c>
      <c r="AD109" s="143"/>
      <c r="AE109" s="143"/>
      <c r="AF109" s="143"/>
      <c r="AG109" s="143"/>
      <c r="AH109" s="143"/>
      <c r="AI109" s="143"/>
      <c r="AJ109" s="143"/>
      <c r="AK109" s="143"/>
      <c r="AL109" s="143">
        <v>496.902208</v>
      </c>
      <c r="AM109" s="143"/>
      <c r="AN109" s="143"/>
      <c r="AO109" s="143">
        <v>103.097792</v>
      </c>
      <c r="AP109" s="143"/>
      <c r="AQ109" s="143"/>
      <c r="AR109" s="143"/>
      <c r="AS109" s="143"/>
      <c r="AT109" s="143"/>
      <c r="AU109" s="143"/>
      <c r="AV109" s="143"/>
      <c r="AW109" s="143"/>
      <c r="AX109" s="143"/>
      <c r="AY109" s="151" t="s">
        <v>321</v>
      </c>
      <c r="AZ109" s="151" t="s">
        <v>316</v>
      </c>
      <c r="BA109" s="151"/>
    </row>
    <row r="110" s="116" customFormat="1" ht="119" customHeight="1" spans="1:53">
      <c r="A110" s="152">
        <f>MAX($A$11:A109)+1</f>
        <v>40</v>
      </c>
      <c r="B110" s="144" t="s">
        <v>322</v>
      </c>
      <c r="C110" s="144">
        <v>2023</v>
      </c>
      <c r="D110" s="144" t="s">
        <v>323</v>
      </c>
      <c r="E110" s="144" t="s">
        <v>66</v>
      </c>
      <c r="F110" s="144" t="s">
        <v>312</v>
      </c>
      <c r="G110" s="144" t="s">
        <v>201</v>
      </c>
      <c r="H110" s="200" t="s">
        <v>324</v>
      </c>
      <c r="I110" s="153">
        <v>1</v>
      </c>
      <c r="J110" s="153">
        <v>10</v>
      </c>
      <c r="K110" s="143"/>
      <c r="L110" s="143"/>
      <c r="M110" s="143">
        <v>1</v>
      </c>
      <c r="N110" s="143"/>
      <c r="O110" s="143"/>
      <c r="P110" s="143"/>
      <c r="Q110" s="143"/>
      <c r="R110" s="143"/>
      <c r="S110" s="143">
        <v>1081</v>
      </c>
      <c r="T110" s="143">
        <v>4144</v>
      </c>
      <c r="U110" s="153" t="s">
        <v>201</v>
      </c>
      <c r="V110" s="153" t="s">
        <v>202</v>
      </c>
      <c r="W110" s="153" t="s">
        <v>306</v>
      </c>
      <c r="X110" s="153" t="s">
        <v>307</v>
      </c>
      <c r="Y110" s="143" t="s">
        <v>300</v>
      </c>
      <c r="Z110" s="143">
        <v>600</v>
      </c>
      <c r="AA110" s="143">
        <v>600</v>
      </c>
      <c r="AB110" s="143">
        <v>519.4386</v>
      </c>
      <c r="AC110" s="143">
        <v>0</v>
      </c>
      <c r="AD110" s="143"/>
      <c r="AE110" s="143"/>
      <c r="AF110" s="143"/>
      <c r="AG110" s="143"/>
      <c r="AH110" s="143"/>
      <c r="AI110" s="143"/>
      <c r="AJ110" s="143"/>
      <c r="AK110" s="143"/>
      <c r="AL110" s="143"/>
      <c r="AM110" s="143"/>
      <c r="AN110" s="143">
        <v>519.4386</v>
      </c>
      <c r="AO110" s="143">
        <v>80.5614</v>
      </c>
      <c r="AP110" s="143"/>
      <c r="AQ110" s="143"/>
      <c r="AR110" s="143"/>
      <c r="AS110" s="143"/>
      <c r="AT110" s="143"/>
      <c r="AU110" s="143"/>
      <c r="AV110" s="143"/>
      <c r="AW110" s="143"/>
      <c r="AX110" s="143"/>
      <c r="AY110" s="158" t="s">
        <v>321</v>
      </c>
      <c r="AZ110" s="158" t="s">
        <v>316</v>
      </c>
      <c r="BA110" s="158"/>
    </row>
    <row r="111" s="120" customFormat="1" ht="30" customHeight="1" spans="1:53">
      <c r="A111" s="138" t="s">
        <v>62</v>
      </c>
      <c r="B111" s="137"/>
      <c r="C111" s="137"/>
      <c r="D111" s="137"/>
      <c r="E111" s="137"/>
      <c r="F111" s="137"/>
      <c r="G111" s="137"/>
      <c r="H111" s="137"/>
      <c r="I111" s="205">
        <f t="shared" ref="I111:R111" si="75">SUM(I112:I114)</f>
        <v>3</v>
      </c>
      <c r="J111" s="205">
        <f t="shared" si="75"/>
        <v>39.357</v>
      </c>
      <c r="K111" s="205">
        <f t="shared" si="75"/>
        <v>0</v>
      </c>
      <c r="L111" s="205">
        <f t="shared" si="75"/>
        <v>0</v>
      </c>
      <c r="M111" s="205">
        <f t="shared" si="75"/>
        <v>3</v>
      </c>
      <c r="N111" s="205">
        <f t="shared" si="75"/>
        <v>0</v>
      </c>
      <c r="O111" s="205">
        <f t="shared" si="75"/>
        <v>0</v>
      </c>
      <c r="P111" s="205">
        <f t="shared" si="75"/>
        <v>0</v>
      </c>
      <c r="Q111" s="205">
        <f t="shared" si="75"/>
        <v>0</v>
      </c>
      <c r="R111" s="205">
        <f t="shared" si="75"/>
        <v>0</v>
      </c>
      <c r="S111" s="205"/>
      <c r="T111" s="205"/>
      <c r="U111" s="205"/>
      <c r="V111" s="205"/>
      <c r="W111" s="205"/>
      <c r="X111" s="205"/>
      <c r="Y111" s="205"/>
      <c r="Z111" s="168">
        <f t="shared" ref="Z111:AE111" si="76">SUM(Z112:Z114)</f>
        <v>2270.19</v>
      </c>
      <c r="AA111" s="168">
        <f t="shared" si="76"/>
        <v>2270.19</v>
      </c>
      <c r="AB111" s="168">
        <f t="shared" si="76"/>
        <v>2073.725295</v>
      </c>
      <c r="AC111" s="168">
        <f t="shared" si="76"/>
        <v>1073.725295</v>
      </c>
      <c r="AD111" s="168">
        <f t="shared" si="76"/>
        <v>1073.725295</v>
      </c>
      <c r="AE111" s="168">
        <f t="shared" si="76"/>
        <v>0</v>
      </c>
      <c r="AF111" s="168">
        <f t="shared" ref="AF111:AX111" si="77">SUM(AF112:AF114)</f>
        <v>0</v>
      </c>
      <c r="AG111" s="168">
        <f t="shared" si="77"/>
        <v>0</v>
      </c>
      <c r="AH111" s="168">
        <f t="shared" si="77"/>
        <v>0</v>
      </c>
      <c r="AI111" s="168">
        <f t="shared" si="77"/>
        <v>0</v>
      </c>
      <c r="AJ111" s="168">
        <f t="shared" si="77"/>
        <v>0</v>
      </c>
      <c r="AK111" s="168">
        <f t="shared" si="77"/>
        <v>0</v>
      </c>
      <c r="AL111" s="168">
        <f t="shared" si="77"/>
        <v>0</v>
      </c>
      <c r="AM111" s="168">
        <f t="shared" si="77"/>
        <v>0</v>
      </c>
      <c r="AN111" s="168">
        <f t="shared" si="77"/>
        <v>0</v>
      </c>
      <c r="AO111" s="168">
        <f t="shared" si="77"/>
        <v>196.464705</v>
      </c>
      <c r="AP111" s="168">
        <f t="shared" si="77"/>
        <v>1000</v>
      </c>
      <c r="AQ111" s="168">
        <f t="shared" si="77"/>
        <v>0</v>
      </c>
      <c r="AR111" s="168">
        <f t="shared" si="77"/>
        <v>0</v>
      </c>
      <c r="AS111" s="168">
        <f t="shared" si="77"/>
        <v>0</v>
      </c>
      <c r="AT111" s="168">
        <f t="shared" si="77"/>
        <v>0</v>
      </c>
      <c r="AU111" s="168">
        <f t="shared" si="77"/>
        <v>0</v>
      </c>
      <c r="AV111" s="168">
        <f t="shared" si="77"/>
        <v>0</v>
      </c>
      <c r="AW111" s="168"/>
      <c r="AX111" s="168">
        <f>SUM(AX112:AX114)</f>
        <v>0</v>
      </c>
      <c r="AY111" s="205"/>
      <c r="AZ111" s="205"/>
      <c r="BA111" s="205"/>
    </row>
    <row r="112" s="121" customFormat="1" ht="170" customHeight="1" spans="1:53">
      <c r="A112" s="152">
        <f>MAX($A$11:A111)+1</f>
        <v>41</v>
      </c>
      <c r="B112" s="144" t="s">
        <v>325</v>
      </c>
      <c r="C112" s="141">
        <v>2023</v>
      </c>
      <c r="D112" s="141" t="s">
        <v>326</v>
      </c>
      <c r="E112" s="141" t="s">
        <v>327</v>
      </c>
      <c r="F112" s="141" t="s">
        <v>207</v>
      </c>
      <c r="G112" s="141" t="s">
        <v>328</v>
      </c>
      <c r="H112" s="201" t="s">
        <v>329</v>
      </c>
      <c r="I112" s="141">
        <v>1</v>
      </c>
      <c r="J112" s="141">
        <f>4.57+0.075+0.008+4.87+0.11</f>
        <v>9.633</v>
      </c>
      <c r="K112" s="141"/>
      <c r="L112" s="141"/>
      <c r="M112" s="141">
        <v>1</v>
      </c>
      <c r="N112" s="141"/>
      <c r="O112" s="141"/>
      <c r="P112" s="141"/>
      <c r="Q112" s="141"/>
      <c r="R112" s="141"/>
      <c r="S112" s="141">
        <v>119</v>
      </c>
      <c r="T112" s="141">
        <v>372</v>
      </c>
      <c r="U112" s="141" t="s">
        <v>330</v>
      </c>
      <c r="V112" s="141" t="s">
        <v>331</v>
      </c>
      <c r="W112" s="141" t="s">
        <v>330</v>
      </c>
      <c r="X112" s="141" t="s">
        <v>331</v>
      </c>
      <c r="Y112" s="141" t="s">
        <v>72</v>
      </c>
      <c r="Z112" s="143">
        <v>587.16</v>
      </c>
      <c r="AA112" s="143">
        <v>587.16</v>
      </c>
      <c r="AB112" s="143">
        <v>518.216549</v>
      </c>
      <c r="AC112" s="143">
        <v>368.216549</v>
      </c>
      <c r="AD112" s="141">
        <v>368.216549</v>
      </c>
      <c r="AE112" s="141"/>
      <c r="AF112" s="141"/>
      <c r="AG112" s="141"/>
      <c r="AH112" s="141"/>
      <c r="AI112" s="141"/>
      <c r="AJ112" s="141"/>
      <c r="AK112" s="141"/>
      <c r="AL112" s="141"/>
      <c r="AM112" s="141"/>
      <c r="AN112" s="141"/>
      <c r="AO112" s="141">
        <v>68.943451</v>
      </c>
      <c r="AP112" s="141">
        <v>150</v>
      </c>
      <c r="AQ112" s="141"/>
      <c r="AR112" s="141"/>
      <c r="AS112" s="141"/>
      <c r="AT112" s="141"/>
      <c r="AU112" s="141"/>
      <c r="AV112" s="141"/>
      <c r="AW112" s="141"/>
      <c r="AX112" s="153"/>
      <c r="AY112" s="158" t="s">
        <v>332</v>
      </c>
      <c r="AZ112" s="158" t="s">
        <v>333</v>
      </c>
      <c r="BA112" s="158"/>
    </row>
    <row r="113" s="121" customFormat="1" ht="170" customHeight="1" spans="1:53">
      <c r="A113" s="152">
        <f>MAX($A$11:A112)+1</f>
        <v>42</v>
      </c>
      <c r="B113" s="144" t="s">
        <v>334</v>
      </c>
      <c r="C113" s="141">
        <v>2023</v>
      </c>
      <c r="D113" s="141" t="s">
        <v>335</v>
      </c>
      <c r="E113" s="141" t="s">
        <v>327</v>
      </c>
      <c r="F113" s="141" t="s">
        <v>207</v>
      </c>
      <c r="G113" s="141" t="s">
        <v>336</v>
      </c>
      <c r="H113" s="201" t="s">
        <v>337</v>
      </c>
      <c r="I113" s="141">
        <v>1</v>
      </c>
      <c r="J113" s="141">
        <f>10.96+0.474+1.1+0.26</f>
        <v>12.794</v>
      </c>
      <c r="K113" s="141"/>
      <c r="L113" s="141"/>
      <c r="M113" s="141">
        <v>1</v>
      </c>
      <c r="N113" s="141"/>
      <c r="O113" s="141"/>
      <c r="P113" s="141"/>
      <c r="Q113" s="141"/>
      <c r="R113" s="141"/>
      <c r="S113" s="141">
        <v>476</v>
      </c>
      <c r="T113" s="141">
        <v>1768</v>
      </c>
      <c r="U113" s="141" t="s">
        <v>330</v>
      </c>
      <c r="V113" s="141" t="s">
        <v>331</v>
      </c>
      <c r="W113" s="141" t="s">
        <v>330</v>
      </c>
      <c r="X113" s="141" t="s">
        <v>331</v>
      </c>
      <c r="Y113" s="141" t="s">
        <v>72</v>
      </c>
      <c r="Z113" s="143">
        <v>624.51</v>
      </c>
      <c r="AA113" s="143">
        <v>624.51</v>
      </c>
      <c r="AB113" s="143">
        <v>561.493151</v>
      </c>
      <c r="AC113" s="143">
        <v>311.493151</v>
      </c>
      <c r="AD113" s="141">
        <v>311.493151</v>
      </c>
      <c r="AE113" s="141"/>
      <c r="AF113" s="141"/>
      <c r="AG113" s="141"/>
      <c r="AH113" s="141"/>
      <c r="AI113" s="141"/>
      <c r="AJ113" s="141"/>
      <c r="AK113" s="141"/>
      <c r="AL113" s="141"/>
      <c r="AM113" s="141"/>
      <c r="AN113" s="141"/>
      <c r="AO113" s="141">
        <v>63.016849</v>
      </c>
      <c r="AP113" s="141">
        <v>250</v>
      </c>
      <c r="AQ113" s="141"/>
      <c r="AR113" s="141"/>
      <c r="AS113" s="141"/>
      <c r="AT113" s="141"/>
      <c r="AU113" s="141"/>
      <c r="AV113" s="141"/>
      <c r="AW113" s="141"/>
      <c r="AX113" s="153"/>
      <c r="AY113" s="158" t="s">
        <v>332</v>
      </c>
      <c r="AZ113" s="158" t="s">
        <v>338</v>
      </c>
      <c r="BA113" s="158"/>
    </row>
    <row r="114" s="121" customFormat="1" ht="170" customHeight="1" spans="1:53">
      <c r="A114" s="152">
        <f>MAX($A$11:A113)+1</f>
        <v>43</v>
      </c>
      <c r="B114" s="144" t="s">
        <v>339</v>
      </c>
      <c r="C114" s="141">
        <v>2023</v>
      </c>
      <c r="D114" s="141" t="s">
        <v>340</v>
      </c>
      <c r="E114" s="141" t="s">
        <v>327</v>
      </c>
      <c r="F114" s="141" t="s">
        <v>207</v>
      </c>
      <c r="G114" s="141" t="s">
        <v>341</v>
      </c>
      <c r="H114" s="201" t="s">
        <v>342</v>
      </c>
      <c r="I114" s="141">
        <v>1</v>
      </c>
      <c r="J114" s="141">
        <v>16.93</v>
      </c>
      <c r="K114" s="141"/>
      <c r="L114" s="141"/>
      <c r="M114" s="141">
        <v>1</v>
      </c>
      <c r="N114" s="141"/>
      <c r="O114" s="141"/>
      <c r="P114" s="141"/>
      <c r="Q114" s="141"/>
      <c r="R114" s="141"/>
      <c r="S114" s="141">
        <v>210</v>
      </c>
      <c r="T114" s="141">
        <v>917</v>
      </c>
      <c r="U114" s="141" t="s">
        <v>330</v>
      </c>
      <c r="V114" s="141" t="s">
        <v>331</v>
      </c>
      <c r="W114" s="141" t="s">
        <v>330</v>
      </c>
      <c r="X114" s="141" t="s">
        <v>331</v>
      </c>
      <c r="Y114" s="141" t="s">
        <v>72</v>
      </c>
      <c r="Z114" s="143">
        <v>1058.52</v>
      </c>
      <c r="AA114" s="143">
        <v>1058.52</v>
      </c>
      <c r="AB114" s="143">
        <v>994.015595</v>
      </c>
      <c r="AC114" s="143">
        <v>394.015595</v>
      </c>
      <c r="AD114" s="141">
        <v>394.015595</v>
      </c>
      <c r="AE114" s="141"/>
      <c r="AF114" s="141"/>
      <c r="AG114" s="141"/>
      <c r="AH114" s="141"/>
      <c r="AI114" s="141"/>
      <c r="AJ114" s="141"/>
      <c r="AK114" s="141"/>
      <c r="AL114" s="141"/>
      <c r="AM114" s="141"/>
      <c r="AN114" s="141"/>
      <c r="AO114" s="141">
        <v>64.5044049999999</v>
      </c>
      <c r="AP114" s="141">
        <v>600</v>
      </c>
      <c r="AQ114" s="141"/>
      <c r="AR114" s="141"/>
      <c r="AS114" s="141"/>
      <c r="AT114" s="141"/>
      <c r="AU114" s="141"/>
      <c r="AV114" s="141"/>
      <c r="AW114" s="141"/>
      <c r="AX114" s="153"/>
      <c r="AY114" s="158" t="s">
        <v>343</v>
      </c>
      <c r="AZ114" s="158" t="s">
        <v>338</v>
      </c>
      <c r="BA114" s="158"/>
    </row>
    <row r="115" s="120" customFormat="1" ht="29" customHeight="1" spans="1:53">
      <c r="A115" s="138" t="s">
        <v>62</v>
      </c>
      <c r="B115" s="137"/>
      <c r="C115" s="137"/>
      <c r="D115" s="137"/>
      <c r="E115" s="137"/>
      <c r="F115" s="137"/>
      <c r="G115" s="137"/>
      <c r="H115" s="137"/>
      <c r="I115" s="205"/>
      <c r="J115" s="205"/>
      <c r="K115" s="205"/>
      <c r="L115" s="205"/>
      <c r="M115" s="205"/>
      <c r="N115" s="205"/>
      <c r="O115" s="205"/>
      <c r="P115" s="205"/>
      <c r="Q115" s="205"/>
      <c r="R115" s="205"/>
      <c r="S115" s="205"/>
      <c r="T115" s="205"/>
      <c r="U115" s="205"/>
      <c r="V115" s="205"/>
      <c r="W115" s="205"/>
      <c r="X115" s="205"/>
      <c r="Y115" s="205"/>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205"/>
      <c r="AZ115" s="205"/>
      <c r="BA115" s="205"/>
    </row>
    <row r="116" s="120" customFormat="1" ht="29" customHeight="1" spans="1:53">
      <c r="A116" s="138" t="s">
        <v>62</v>
      </c>
      <c r="B116" s="137"/>
      <c r="C116" s="137"/>
      <c r="D116" s="137"/>
      <c r="E116" s="137"/>
      <c r="F116" s="137"/>
      <c r="G116" s="137"/>
      <c r="H116" s="137"/>
      <c r="I116" s="205"/>
      <c r="J116" s="205"/>
      <c r="K116" s="205"/>
      <c r="L116" s="205"/>
      <c r="M116" s="205"/>
      <c r="N116" s="205"/>
      <c r="O116" s="205"/>
      <c r="P116" s="205"/>
      <c r="Q116" s="205"/>
      <c r="R116" s="205"/>
      <c r="S116" s="205"/>
      <c r="T116" s="205"/>
      <c r="U116" s="205"/>
      <c r="V116" s="205"/>
      <c r="W116" s="205"/>
      <c r="X116" s="205"/>
      <c r="Y116" s="205"/>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205"/>
      <c r="AZ116" s="205"/>
      <c r="BA116" s="205"/>
    </row>
    <row r="117" s="120" customFormat="1" ht="29" customHeight="1" spans="1:53">
      <c r="A117" s="138" t="s">
        <v>62</v>
      </c>
      <c r="B117" s="137"/>
      <c r="C117" s="137"/>
      <c r="D117" s="137"/>
      <c r="E117" s="137"/>
      <c r="F117" s="137"/>
      <c r="G117" s="137"/>
      <c r="H117" s="137"/>
      <c r="I117" s="205"/>
      <c r="J117" s="205"/>
      <c r="K117" s="205"/>
      <c r="L117" s="205"/>
      <c r="M117" s="205"/>
      <c r="N117" s="205"/>
      <c r="O117" s="205"/>
      <c r="P117" s="205"/>
      <c r="Q117" s="205"/>
      <c r="R117" s="205"/>
      <c r="S117" s="205"/>
      <c r="T117" s="205"/>
      <c r="U117" s="205"/>
      <c r="V117" s="205"/>
      <c r="W117" s="205"/>
      <c r="X117" s="205"/>
      <c r="Y117" s="205"/>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205"/>
      <c r="AZ117" s="205"/>
      <c r="BA117" s="205"/>
    </row>
    <row r="118" s="120" customFormat="1" ht="29" customHeight="1" spans="1:53">
      <c r="A118" s="138" t="s">
        <v>62</v>
      </c>
      <c r="B118" s="137"/>
      <c r="C118" s="137"/>
      <c r="D118" s="137"/>
      <c r="E118" s="137"/>
      <c r="F118" s="137"/>
      <c r="G118" s="137"/>
      <c r="H118" s="137"/>
      <c r="I118" s="205"/>
      <c r="J118" s="205"/>
      <c r="K118" s="205"/>
      <c r="L118" s="205"/>
      <c r="M118" s="205"/>
      <c r="N118" s="205"/>
      <c r="O118" s="205"/>
      <c r="P118" s="205"/>
      <c r="Q118" s="205"/>
      <c r="R118" s="205"/>
      <c r="S118" s="205"/>
      <c r="T118" s="205"/>
      <c r="U118" s="205"/>
      <c r="V118" s="205"/>
      <c r="W118" s="205"/>
      <c r="X118" s="205"/>
      <c r="Y118" s="205"/>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205"/>
      <c r="AZ118" s="205"/>
      <c r="BA118" s="205"/>
    </row>
    <row r="119" s="120" customFormat="1" ht="30" customHeight="1" spans="1:53">
      <c r="A119" s="138" t="s">
        <v>62</v>
      </c>
      <c r="B119" s="137"/>
      <c r="C119" s="137"/>
      <c r="D119" s="137"/>
      <c r="E119" s="137"/>
      <c r="F119" s="137"/>
      <c r="G119" s="137"/>
      <c r="H119" s="137"/>
      <c r="I119" s="205">
        <f t="shared" ref="I119:R119" si="78">SUM(I120:I123)</f>
        <v>4</v>
      </c>
      <c r="J119" s="205">
        <f t="shared" si="78"/>
        <v>6203</v>
      </c>
      <c r="K119" s="205">
        <f t="shared" si="78"/>
        <v>0</v>
      </c>
      <c r="L119" s="205">
        <f t="shared" si="78"/>
        <v>0</v>
      </c>
      <c r="M119" s="205">
        <f t="shared" si="78"/>
        <v>4</v>
      </c>
      <c r="N119" s="205">
        <f t="shared" si="78"/>
        <v>0</v>
      </c>
      <c r="O119" s="205">
        <f t="shared" si="78"/>
        <v>0</v>
      </c>
      <c r="P119" s="205">
        <f t="shared" si="78"/>
        <v>0</v>
      </c>
      <c r="Q119" s="205">
        <f t="shared" si="78"/>
        <v>0</v>
      </c>
      <c r="R119" s="205">
        <f t="shared" si="78"/>
        <v>0</v>
      </c>
      <c r="S119" s="205"/>
      <c r="T119" s="205"/>
      <c r="U119" s="205"/>
      <c r="V119" s="205"/>
      <c r="W119" s="205"/>
      <c r="X119" s="205"/>
      <c r="Y119" s="205"/>
      <c r="Z119" s="168">
        <f t="shared" ref="Z119:AE119" si="79">SUM(Z120:Z123)</f>
        <v>5210</v>
      </c>
      <c r="AA119" s="168">
        <f t="shared" si="79"/>
        <v>5158.82</v>
      </c>
      <c r="AB119" s="168">
        <f t="shared" si="79"/>
        <v>3313.395302</v>
      </c>
      <c r="AC119" s="168">
        <f t="shared" si="79"/>
        <v>2654.575302</v>
      </c>
      <c r="AD119" s="168">
        <f t="shared" si="79"/>
        <v>2654.575302</v>
      </c>
      <c r="AE119" s="168">
        <f t="shared" si="79"/>
        <v>0</v>
      </c>
      <c r="AF119" s="168">
        <f t="shared" ref="AF119:AX119" si="80">SUM(AF120:AF123)</f>
        <v>0</v>
      </c>
      <c r="AG119" s="168">
        <f t="shared" si="80"/>
        <v>0</v>
      </c>
      <c r="AH119" s="168">
        <f t="shared" si="80"/>
        <v>0</v>
      </c>
      <c r="AI119" s="168">
        <f t="shared" si="80"/>
        <v>0</v>
      </c>
      <c r="AJ119" s="168">
        <f t="shared" si="80"/>
        <v>0</v>
      </c>
      <c r="AK119" s="168">
        <f t="shared" si="80"/>
        <v>0</v>
      </c>
      <c r="AL119" s="168">
        <f t="shared" si="80"/>
        <v>658.82</v>
      </c>
      <c r="AM119" s="168">
        <f t="shared" si="80"/>
        <v>0</v>
      </c>
      <c r="AN119" s="168">
        <f t="shared" si="80"/>
        <v>0</v>
      </c>
      <c r="AO119" s="168">
        <f t="shared" si="80"/>
        <v>845.424698</v>
      </c>
      <c r="AP119" s="168">
        <f t="shared" si="80"/>
        <v>0</v>
      </c>
      <c r="AQ119" s="168">
        <f t="shared" si="80"/>
        <v>1000</v>
      </c>
      <c r="AR119" s="168">
        <f t="shared" si="80"/>
        <v>0</v>
      </c>
      <c r="AS119" s="168">
        <f t="shared" si="80"/>
        <v>0</v>
      </c>
      <c r="AT119" s="168">
        <f t="shared" si="80"/>
        <v>0</v>
      </c>
      <c r="AU119" s="168">
        <f t="shared" si="80"/>
        <v>0</v>
      </c>
      <c r="AV119" s="168">
        <f t="shared" si="80"/>
        <v>0</v>
      </c>
      <c r="AW119" s="168"/>
      <c r="AX119" s="168">
        <f>SUM(AX120:AX123)</f>
        <v>51.18</v>
      </c>
      <c r="AY119" s="205"/>
      <c r="AZ119" s="205"/>
      <c r="BA119" s="205"/>
    </row>
    <row r="120" s="117" customFormat="1" ht="154" customHeight="1" spans="1:53">
      <c r="A120" s="152">
        <f>MAX($A$11:A119)+1</f>
        <v>44</v>
      </c>
      <c r="B120" s="202" t="s">
        <v>344</v>
      </c>
      <c r="C120" s="154">
        <v>2023</v>
      </c>
      <c r="D120" s="155" t="s">
        <v>345</v>
      </c>
      <c r="E120" s="155" t="s">
        <v>229</v>
      </c>
      <c r="F120" s="156" t="s">
        <v>346</v>
      </c>
      <c r="G120" s="155" t="s">
        <v>347</v>
      </c>
      <c r="H120" s="157" t="s">
        <v>348</v>
      </c>
      <c r="I120" s="172">
        <v>1</v>
      </c>
      <c r="J120" s="156">
        <v>1</v>
      </c>
      <c r="K120" s="156"/>
      <c r="L120" s="156"/>
      <c r="M120" s="156">
        <v>1</v>
      </c>
      <c r="N120" s="156"/>
      <c r="O120" s="156"/>
      <c r="P120" s="156"/>
      <c r="Q120" s="156"/>
      <c r="R120" s="156"/>
      <c r="S120" s="156">
        <v>313</v>
      </c>
      <c r="T120" s="156">
        <v>1336</v>
      </c>
      <c r="U120" s="207" t="s">
        <v>349</v>
      </c>
      <c r="V120" s="156" t="s">
        <v>350</v>
      </c>
      <c r="W120" s="207" t="s">
        <v>70</v>
      </c>
      <c r="X120" s="156" t="s">
        <v>71</v>
      </c>
      <c r="Y120" s="156" t="s">
        <v>72</v>
      </c>
      <c r="Z120" s="143">
        <v>850</v>
      </c>
      <c r="AA120" s="153">
        <v>850</v>
      </c>
      <c r="AB120" s="153">
        <v>746.208307</v>
      </c>
      <c r="AC120" s="153">
        <v>746.208307</v>
      </c>
      <c r="AD120" s="156">
        <v>746.208307</v>
      </c>
      <c r="AE120" s="156"/>
      <c r="AF120" s="156"/>
      <c r="AG120" s="156"/>
      <c r="AH120" s="156"/>
      <c r="AI120" s="156"/>
      <c r="AJ120" s="143"/>
      <c r="AK120" s="143"/>
      <c r="AL120" s="143"/>
      <c r="AM120" s="143"/>
      <c r="AN120" s="156"/>
      <c r="AO120" s="156">
        <v>103.791693</v>
      </c>
      <c r="AP120" s="156"/>
      <c r="AQ120" s="156"/>
      <c r="AR120" s="156"/>
      <c r="AS120" s="156"/>
      <c r="AT120" s="156"/>
      <c r="AU120" s="156"/>
      <c r="AV120" s="156"/>
      <c r="AW120" s="156"/>
      <c r="AX120" s="156"/>
      <c r="AY120" s="157" t="s">
        <v>351</v>
      </c>
      <c r="AZ120" s="157" t="s">
        <v>351</v>
      </c>
      <c r="BA120" s="156"/>
    </row>
    <row r="121" s="119" customFormat="1" ht="372" customHeight="1" spans="1:53">
      <c r="A121" s="152">
        <f>MAX($A$11:A120)+1</f>
        <v>45</v>
      </c>
      <c r="B121" s="155" t="s">
        <v>352</v>
      </c>
      <c r="C121" s="154">
        <v>2023</v>
      </c>
      <c r="D121" s="155" t="s">
        <v>353</v>
      </c>
      <c r="E121" s="155" t="s">
        <v>229</v>
      </c>
      <c r="F121" s="203" t="s">
        <v>207</v>
      </c>
      <c r="G121" s="155" t="s">
        <v>347</v>
      </c>
      <c r="H121" s="157" t="s">
        <v>354</v>
      </c>
      <c r="I121" s="143">
        <v>1</v>
      </c>
      <c r="J121" s="175">
        <v>1</v>
      </c>
      <c r="K121" s="167"/>
      <c r="L121" s="175"/>
      <c r="M121" s="175">
        <v>1</v>
      </c>
      <c r="N121" s="175"/>
      <c r="O121" s="175"/>
      <c r="P121" s="175"/>
      <c r="Q121" s="175"/>
      <c r="R121" s="175"/>
      <c r="S121" s="153">
        <v>313</v>
      </c>
      <c r="T121" s="153">
        <v>1336</v>
      </c>
      <c r="U121" s="155" t="s">
        <v>349</v>
      </c>
      <c r="V121" s="153" t="s">
        <v>350</v>
      </c>
      <c r="W121" s="153" t="s">
        <v>185</v>
      </c>
      <c r="X121" s="176" t="s">
        <v>186</v>
      </c>
      <c r="Y121" s="176" t="s">
        <v>187</v>
      </c>
      <c r="Z121" s="143">
        <v>250</v>
      </c>
      <c r="AA121" s="143">
        <v>250</v>
      </c>
      <c r="AB121" s="143">
        <v>224.746995</v>
      </c>
      <c r="AC121" s="143">
        <v>224.746995</v>
      </c>
      <c r="AD121" s="175">
        <v>224.746995</v>
      </c>
      <c r="AE121" s="175"/>
      <c r="AF121" s="175"/>
      <c r="AG121" s="175"/>
      <c r="AH121" s="175"/>
      <c r="AI121" s="175"/>
      <c r="AJ121" s="212"/>
      <c r="AK121" s="212"/>
      <c r="AL121" s="212"/>
      <c r="AM121" s="212"/>
      <c r="AN121" s="175"/>
      <c r="AO121" s="175">
        <v>25.253005</v>
      </c>
      <c r="AP121" s="175"/>
      <c r="AQ121" s="175"/>
      <c r="AR121" s="175"/>
      <c r="AS121" s="175"/>
      <c r="AT121" s="175"/>
      <c r="AU121" s="175"/>
      <c r="AV121" s="175"/>
      <c r="AW121" s="175"/>
      <c r="AX121" s="175"/>
      <c r="AY121" s="157" t="s">
        <v>355</v>
      </c>
      <c r="AZ121" s="157" t="s">
        <v>356</v>
      </c>
      <c r="BA121" s="215"/>
    </row>
    <row r="122" s="118" customFormat="1" ht="408" customHeight="1" spans="1:53">
      <c r="A122" s="167">
        <f>MAX($A$11:A121)+1</f>
        <v>46</v>
      </c>
      <c r="B122" s="144" t="s">
        <v>357</v>
      </c>
      <c r="C122" s="168">
        <v>2023</v>
      </c>
      <c r="D122" s="162" t="s">
        <v>358</v>
      </c>
      <c r="E122" s="156" t="s">
        <v>66</v>
      </c>
      <c r="F122" s="142" t="s">
        <v>359</v>
      </c>
      <c r="G122" s="162" t="s">
        <v>360</v>
      </c>
      <c r="H122" s="162" t="s">
        <v>361</v>
      </c>
      <c r="I122" s="156">
        <v>1</v>
      </c>
      <c r="J122" s="156">
        <f>4700+1500</f>
        <v>6200</v>
      </c>
      <c r="K122" s="156"/>
      <c r="L122" s="156"/>
      <c r="M122" s="156">
        <v>1</v>
      </c>
      <c r="N122" s="156"/>
      <c r="O122" s="156"/>
      <c r="P122" s="156"/>
      <c r="Q122" s="156"/>
      <c r="R122" s="156"/>
      <c r="S122" s="156">
        <v>70</v>
      </c>
      <c r="T122" s="156">
        <v>275</v>
      </c>
      <c r="U122" s="179" t="s">
        <v>362</v>
      </c>
      <c r="V122" s="162" t="s">
        <v>363</v>
      </c>
      <c r="W122" s="179" t="s">
        <v>233</v>
      </c>
      <c r="X122" s="162" t="s">
        <v>234</v>
      </c>
      <c r="Y122" s="185" t="s">
        <v>72</v>
      </c>
      <c r="Z122" s="143">
        <v>710</v>
      </c>
      <c r="AA122" s="143">
        <v>658.82</v>
      </c>
      <c r="AB122" s="143">
        <v>658.82</v>
      </c>
      <c r="AC122" s="143">
        <v>0</v>
      </c>
      <c r="AD122" s="156"/>
      <c r="AE122" s="156"/>
      <c r="AF122" s="156"/>
      <c r="AG122" s="156"/>
      <c r="AH122" s="156"/>
      <c r="AI122" s="156"/>
      <c r="AJ122" s="156"/>
      <c r="AK122" s="156"/>
      <c r="AL122" s="156">
        <v>658.82</v>
      </c>
      <c r="AM122" s="156"/>
      <c r="AN122" s="156"/>
      <c r="AO122" s="156">
        <v>0</v>
      </c>
      <c r="AP122" s="156"/>
      <c r="AQ122" s="156"/>
      <c r="AR122" s="156"/>
      <c r="AS122" s="156"/>
      <c r="AT122" s="156"/>
      <c r="AU122" s="156"/>
      <c r="AV122" s="156"/>
      <c r="AW122" s="156"/>
      <c r="AX122" s="156">
        <v>51.18</v>
      </c>
      <c r="AY122" s="192" t="s">
        <v>364</v>
      </c>
      <c r="AZ122" s="193" t="s">
        <v>365</v>
      </c>
      <c r="BA122" s="162"/>
    </row>
    <row r="123" s="115" customFormat="1" ht="165" customHeight="1" spans="1:53">
      <c r="A123" s="152">
        <f>MAX($A$11:A122)+1</f>
        <v>47</v>
      </c>
      <c r="B123" s="144" t="s">
        <v>366</v>
      </c>
      <c r="C123" s="140">
        <v>2023</v>
      </c>
      <c r="D123" s="142" t="s">
        <v>367</v>
      </c>
      <c r="E123" s="143" t="s">
        <v>77</v>
      </c>
      <c r="F123" s="142" t="s">
        <v>207</v>
      </c>
      <c r="G123" s="195" t="s">
        <v>349</v>
      </c>
      <c r="H123" s="151" t="s">
        <v>368</v>
      </c>
      <c r="I123" s="153">
        <v>1</v>
      </c>
      <c r="J123" s="153">
        <v>1</v>
      </c>
      <c r="K123" s="143"/>
      <c r="L123" s="143"/>
      <c r="M123" s="143">
        <v>1</v>
      </c>
      <c r="N123" s="143"/>
      <c r="O123" s="143"/>
      <c r="P123" s="143"/>
      <c r="Q123" s="143"/>
      <c r="R123" s="143"/>
      <c r="S123" s="143">
        <v>2353</v>
      </c>
      <c r="T123" s="143">
        <v>9370</v>
      </c>
      <c r="U123" s="142" t="s">
        <v>70</v>
      </c>
      <c r="V123" s="166" t="s">
        <v>71</v>
      </c>
      <c r="W123" s="166" t="s">
        <v>70</v>
      </c>
      <c r="X123" s="166" t="s">
        <v>71</v>
      </c>
      <c r="Y123" s="166" t="s">
        <v>72</v>
      </c>
      <c r="Z123" s="143">
        <v>3400</v>
      </c>
      <c r="AA123" s="143">
        <v>3400</v>
      </c>
      <c r="AB123" s="143">
        <v>1683.62</v>
      </c>
      <c r="AC123" s="143">
        <v>1683.62</v>
      </c>
      <c r="AD123" s="143">
        <v>1683.62</v>
      </c>
      <c r="AE123" s="143"/>
      <c r="AF123" s="143"/>
      <c r="AG123" s="143"/>
      <c r="AH123" s="143"/>
      <c r="AI123" s="143"/>
      <c r="AJ123" s="143"/>
      <c r="AK123" s="143"/>
      <c r="AL123" s="143"/>
      <c r="AM123" s="143"/>
      <c r="AN123" s="143"/>
      <c r="AO123" s="143">
        <v>716.38</v>
      </c>
      <c r="AP123" s="143"/>
      <c r="AQ123" s="143">
        <v>1000</v>
      </c>
      <c r="AR123" s="143"/>
      <c r="AS123" s="143"/>
      <c r="AT123" s="143"/>
      <c r="AU123" s="143"/>
      <c r="AV123" s="143"/>
      <c r="AW123" s="153"/>
      <c r="AX123" s="143"/>
      <c r="AY123" s="158" t="s">
        <v>369</v>
      </c>
      <c r="AZ123" s="158" t="s">
        <v>370</v>
      </c>
      <c r="BA123" s="158"/>
    </row>
    <row r="124" s="120" customFormat="1" ht="30" customHeight="1" spans="1:53">
      <c r="A124" s="204" t="s">
        <v>61</v>
      </c>
      <c r="B124" s="137"/>
      <c r="C124" s="137"/>
      <c r="D124" s="137"/>
      <c r="E124" s="137"/>
      <c r="F124" s="137"/>
      <c r="G124" s="137"/>
      <c r="H124" s="137"/>
      <c r="I124" s="205">
        <f t="shared" ref="I124:R124" si="81">I125+I126+I127+I128</f>
        <v>9</v>
      </c>
      <c r="J124" s="205"/>
      <c r="K124" s="205">
        <f t="shared" si="81"/>
        <v>0</v>
      </c>
      <c r="L124" s="205">
        <f t="shared" si="81"/>
        <v>0</v>
      </c>
      <c r="M124" s="205">
        <f t="shared" si="81"/>
        <v>9</v>
      </c>
      <c r="N124" s="205">
        <f t="shared" si="81"/>
        <v>0</v>
      </c>
      <c r="O124" s="205">
        <f t="shared" si="81"/>
        <v>0</v>
      </c>
      <c r="P124" s="205">
        <f t="shared" si="81"/>
        <v>0</v>
      </c>
      <c r="Q124" s="205">
        <f t="shared" si="81"/>
        <v>0</v>
      </c>
      <c r="R124" s="205">
        <f t="shared" si="81"/>
        <v>0</v>
      </c>
      <c r="S124" s="205"/>
      <c r="T124" s="205"/>
      <c r="U124" s="205"/>
      <c r="V124" s="205"/>
      <c r="W124" s="205"/>
      <c r="X124" s="205"/>
      <c r="Y124" s="205"/>
      <c r="Z124" s="168">
        <f t="shared" ref="Z124:AE124" si="82">Z125+Z126+Z127+Z128</f>
        <v>7840</v>
      </c>
      <c r="AA124" s="168">
        <f t="shared" si="82"/>
        <v>7840</v>
      </c>
      <c r="AB124" s="168">
        <f t="shared" si="82"/>
        <v>6015.02171</v>
      </c>
      <c r="AC124" s="168">
        <f t="shared" si="82"/>
        <v>3026.18634</v>
      </c>
      <c r="AD124" s="168">
        <f t="shared" si="82"/>
        <v>108</v>
      </c>
      <c r="AE124" s="168">
        <f t="shared" si="82"/>
        <v>0</v>
      </c>
      <c r="AF124" s="168">
        <f t="shared" ref="AF124:AX124" si="83">AF125+AF126+AF127+AF128</f>
        <v>2918.18634</v>
      </c>
      <c r="AG124" s="168">
        <f t="shared" si="83"/>
        <v>0</v>
      </c>
      <c r="AH124" s="168">
        <f t="shared" si="83"/>
        <v>0</v>
      </c>
      <c r="AI124" s="168">
        <f t="shared" si="83"/>
        <v>0</v>
      </c>
      <c r="AJ124" s="168">
        <f t="shared" si="83"/>
        <v>0</v>
      </c>
      <c r="AK124" s="168">
        <f t="shared" si="83"/>
        <v>517</v>
      </c>
      <c r="AL124" s="168">
        <f t="shared" si="83"/>
        <v>0</v>
      </c>
      <c r="AM124" s="168">
        <f t="shared" si="83"/>
        <v>0</v>
      </c>
      <c r="AN124" s="168">
        <f t="shared" si="83"/>
        <v>136.83537</v>
      </c>
      <c r="AO124" s="168">
        <f t="shared" si="83"/>
        <v>33.97829</v>
      </c>
      <c r="AP124" s="168">
        <f t="shared" si="83"/>
        <v>2000</v>
      </c>
      <c r="AQ124" s="168">
        <f t="shared" si="83"/>
        <v>0</v>
      </c>
      <c r="AR124" s="168">
        <f t="shared" si="83"/>
        <v>0</v>
      </c>
      <c r="AS124" s="168">
        <f t="shared" si="83"/>
        <v>0</v>
      </c>
      <c r="AT124" s="168">
        <f t="shared" si="83"/>
        <v>210</v>
      </c>
      <c r="AU124" s="168">
        <f t="shared" si="83"/>
        <v>125</v>
      </c>
      <c r="AV124" s="168">
        <f t="shared" si="83"/>
        <v>1791</v>
      </c>
      <c r="AW124" s="168"/>
      <c r="AX124" s="168">
        <f>AX125+AX126+AX127+AX128</f>
        <v>0</v>
      </c>
      <c r="AY124" s="205"/>
      <c r="AZ124" s="205"/>
      <c r="BA124" s="205"/>
    </row>
    <row r="125" s="120" customFormat="1" ht="30" customHeight="1" spans="1:53">
      <c r="A125" s="138" t="s">
        <v>62</v>
      </c>
      <c r="B125" s="137"/>
      <c r="C125" s="137"/>
      <c r="D125" s="137"/>
      <c r="E125" s="137"/>
      <c r="F125" s="137"/>
      <c r="G125" s="137"/>
      <c r="H125" s="137"/>
      <c r="I125" s="205"/>
      <c r="J125" s="205"/>
      <c r="K125" s="205"/>
      <c r="L125" s="205"/>
      <c r="M125" s="205"/>
      <c r="N125" s="205"/>
      <c r="O125" s="205"/>
      <c r="P125" s="205"/>
      <c r="Q125" s="205"/>
      <c r="R125" s="205"/>
      <c r="S125" s="205"/>
      <c r="T125" s="205"/>
      <c r="U125" s="205"/>
      <c r="V125" s="205"/>
      <c r="W125" s="205"/>
      <c r="X125" s="205"/>
      <c r="Y125" s="205"/>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205"/>
      <c r="AZ125" s="205"/>
      <c r="BA125" s="205"/>
    </row>
    <row r="126" s="120" customFormat="1" ht="30" customHeight="1" spans="1:53">
      <c r="A126" s="138" t="s">
        <v>62</v>
      </c>
      <c r="B126" s="137"/>
      <c r="C126" s="137"/>
      <c r="D126" s="137"/>
      <c r="E126" s="137"/>
      <c r="F126" s="137"/>
      <c r="G126" s="137"/>
      <c r="H126" s="137"/>
      <c r="I126" s="205"/>
      <c r="J126" s="205"/>
      <c r="K126" s="205"/>
      <c r="L126" s="205"/>
      <c r="M126" s="205"/>
      <c r="N126" s="205"/>
      <c r="O126" s="205"/>
      <c r="P126" s="205"/>
      <c r="Q126" s="205"/>
      <c r="R126" s="205"/>
      <c r="S126" s="205"/>
      <c r="T126" s="205"/>
      <c r="U126" s="205"/>
      <c r="V126" s="205"/>
      <c r="W126" s="205"/>
      <c r="X126" s="205"/>
      <c r="Y126" s="205"/>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205"/>
      <c r="AZ126" s="205"/>
      <c r="BA126" s="205"/>
    </row>
    <row r="127" s="120" customFormat="1" ht="30" customHeight="1" spans="1:53">
      <c r="A127" s="138" t="s">
        <v>62</v>
      </c>
      <c r="B127" s="137"/>
      <c r="C127" s="137"/>
      <c r="D127" s="137"/>
      <c r="E127" s="137"/>
      <c r="F127" s="137"/>
      <c r="G127" s="137"/>
      <c r="H127" s="137"/>
      <c r="I127" s="205"/>
      <c r="J127" s="205"/>
      <c r="K127" s="205"/>
      <c r="L127" s="205"/>
      <c r="M127" s="205"/>
      <c r="N127" s="205"/>
      <c r="O127" s="205"/>
      <c r="P127" s="205"/>
      <c r="Q127" s="205"/>
      <c r="R127" s="205"/>
      <c r="S127" s="205"/>
      <c r="T127" s="205"/>
      <c r="U127" s="205"/>
      <c r="V127" s="205"/>
      <c r="W127" s="205"/>
      <c r="X127" s="205"/>
      <c r="Y127" s="205"/>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205"/>
      <c r="AZ127" s="205"/>
      <c r="BA127" s="205"/>
    </row>
    <row r="128" s="120" customFormat="1" ht="30" customHeight="1" spans="1:53">
      <c r="A128" s="138" t="s">
        <v>62</v>
      </c>
      <c r="B128" s="137"/>
      <c r="C128" s="137"/>
      <c r="D128" s="137"/>
      <c r="E128" s="137"/>
      <c r="F128" s="137"/>
      <c r="G128" s="137"/>
      <c r="H128" s="137"/>
      <c r="I128" s="168">
        <f t="shared" ref="I128:R128" si="84">SUM(I129:I137)</f>
        <v>9</v>
      </c>
      <c r="J128" s="168">
        <f t="shared" si="84"/>
        <v>9</v>
      </c>
      <c r="K128" s="168">
        <f t="shared" si="84"/>
        <v>0</v>
      </c>
      <c r="L128" s="168">
        <f t="shared" si="84"/>
        <v>0</v>
      </c>
      <c r="M128" s="168">
        <f t="shared" si="84"/>
        <v>9</v>
      </c>
      <c r="N128" s="168">
        <f t="shared" si="84"/>
        <v>0</v>
      </c>
      <c r="O128" s="168">
        <f t="shared" si="84"/>
        <v>0</v>
      </c>
      <c r="P128" s="168">
        <f t="shared" si="84"/>
        <v>0</v>
      </c>
      <c r="Q128" s="168">
        <f t="shared" si="84"/>
        <v>0</v>
      </c>
      <c r="R128" s="168">
        <f t="shared" si="84"/>
        <v>0</v>
      </c>
      <c r="S128" s="205"/>
      <c r="T128" s="205"/>
      <c r="U128" s="205"/>
      <c r="V128" s="205"/>
      <c r="W128" s="205"/>
      <c r="X128" s="205"/>
      <c r="Y128" s="205"/>
      <c r="Z128" s="168">
        <f t="shared" ref="Z128:AE128" si="85">SUM(Z129:Z137)</f>
        <v>7840</v>
      </c>
      <c r="AA128" s="168">
        <f t="shared" si="85"/>
        <v>7840</v>
      </c>
      <c r="AB128" s="168">
        <f t="shared" si="85"/>
        <v>6015.02171</v>
      </c>
      <c r="AC128" s="168">
        <f t="shared" si="85"/>
        <v>3026.18634</v>
      </c>
      <c r="AD128" s="168">
        <f t="shared" si="85"/>
        <v>108</v>
      </c>
      <c r="AE128" s="168">
        <f t="shared" si="85"/>
        <v>0</v>
      </c>
      <c r="AF128" s="168">
        <f t="shared" ref="AF128:AX128" si="86">SUM(AF129:AF137)</f>
        <v>2918.18634</v>
      </c>
      <c r="AG128" s="168">
        <f t="shared" si="86"/>
        <v>0</v>
      </c>
      <c r="AH128" s="168">
        <f t="shared" si="86"/>
        <v>0</v>
      </c>
      <c r="AI128" s="168">
        <f t="shared" si="86"/>
        <v>0</v>
      </c>
      <c r="AJ128" s="168">
        <f t="shared" si="86"/>
        <v>0</v>
      </c>
      <c r="AK128" s="168">
        <f t="shared" si="86"/>
        <v>517</v>
      </c>
      <c r="AL128" s="168">
        <f t="shared" si="86"/>
        <v>0</v>
      </c>
      <c r="AM128" s="168">
        <f t="shared" si="86"/>
        <v>0</v>
      </c>
      <c r="AN128" s="168">
        <f t="shared" si="86"/>
        <v>136.83537</v>
      </c>
      <c r="AO128" s="168">
        <f t="shared" si="86"/>
        <v>33.97829</v>
      </c>
      <c r="AP128" s="168">
        <f t="shared" si="86"/>
        <v>2000</v>
      </c>
      <c r="AQ128" s="168">
        <f t="shared" si="86"/>
        <v>0</v>
      </c>
      <c r="AR128" s="168">
        <f t="shared" si="86"/>
        <v>0</v>
      </c>
      <c r="AS128" s="168">
        <f t="shared" si="86"/>
        <v>0</v>
      </c>
      <c r="AT128" s="168">
        <f t="shared" si="86"/>
        <v>210</v>
      </c>
      <c r="AU128" s="168">
        <f t="shared" si="86"/>
        <v>125</v>
      </c>
      <c r="AV128" s="168">
        <f t="shared" si="86"/>
        <v>1791</v>
      </c>
      <c r="AW128" s="168"/>
      <c r="AX128" s="168">
        <f>SUM(AX129:AX137)</f>
        <v>0</v>
      </c>
      <c r="AY128" s="168"/>
      <c r="AZ128" s="168"/>
      <c r="BA128" s="168"/>
    </row>
    <row r="129" s="122" customFormat="1" ht="90" customHeight="1" spans="1:53">
      <c r="A129" s="152">
        <f>MAX($A$11:A128)+1</f>
        <v>48</v>
      </c>
      <c r="B129" s="144" t="s">
        <v>371</v>
      </c>
      <c r="C129" s="144">
        <v>2023</v>
      </c>
      <c r="D129" s="144" t="s">
        <v>372</v>
      </c>
      <c r="E129" s="153" t="s">
        <v>66</v>
      </c>
      <c r="F129" s="153" t="s">
        <v>346</v>
      </c>
      <c r="G129" s="153" t="s">
        <v>373</v>
      </c>
      <c r="H129" s="150" t="s">
        <v>374</v>
      </c>
      <c r="I129" s="153">
        <v>1</v>
      </c>
      <c r="J129" s="153">
        <v>1</v>
      </c>
      <c r="K129" s="153"/>
      <c r="L129" s="153"/>
      <c r="M129" s="153">
        <v>1</v>
      </c>
      <c r="N129" s="153"/>
      <c r="O129" s="153"/>
      <c r="P129" s="153"/>
      <c r="Q129" s="153"/>
      <c r="R129" s="153"/>
      <c r="S129" s="153">
        <v>422</v>
      </c>
      <c r="T129" s="153">
        <v>1468</v>
      </c>
      <c r="U129" s="153" t="s">
        <v>375</v>
      </c>
      <c r="V129" s="153" t="s">
        <v>376</v>
      </c>
      <c r="W129" s="153" t="s">
        <v>377</v>
      </c>
      <c r="X129" s="153" t="s">
        <v>378</v>
      </c>
      <c r="Y129" s="153" t="s">
        <v>72</v>
      </c>
      <c r="Z129" s="143">
        <v>3000</v>
      </c>
      <c r="AA129" s="143">
        <v>3000</v>
      </c>
      <c r="AB129" s="143">
        <v>1593</v>
      </c>
      <c r="AC129" s="143">
        <v>390</v>
      </c>
      <c r="AD129" s="153"/>
      <c r="AE129" s="153"/>
      <c r="AF129" s="153">
        <v>390</v>
      </c>
      <c r="AG129" s="153"/>
      <c r="AH129" s="153"/>
      <c r="AI129" s="153"/>
      <c r="AJ129" s="153"/>
      <c r="AK129" s="153"/>
      <c r="AL129" s="153"/>
      <c r="AM129" s="153"/>
      <c r="AN129" s="153"/>
      <c r="AO129" s="153"/>
      <c r="AP129" s="153">
        <v>1000</v>
      </c>
      <c r="AQ129" s="153"/>
      <c r="AR129" s="153"/>
      <c r="AS129" s="153"/>
      <c r="AT129" s="153">
        <v>110</v>
      </c>
      <c r="AU129" s="153">
        <v>93</v>
      </c>
      <c r="AV129" s="153">
        <v>1407</v>
      </c>
      <c r="AW129" s="141" t="s">
        <v>379</v>
      </c>
      <c r="AX129" s="153"/>
      <c r="AY129" s="220" t="s">
        <v>380</v>
      </c>
      <c r="AZ129" s="220" t="s">
        <v>381</v>
      </c>
      <c r="BA129" s="220"/>
    </row>
    <row r="130" s="122" customFormat="1" ht="123" customHeight="1" spans="1:53">
      <c r="A130" s="152">
        <f>MAX($A$11:A129)+1</f>
        <v>49</v>
      </c>
      <c r="B130" s="144" t="s">
        <v>382</v>
      </c>
      <c r="C130" s="144">
        <v>2023</v>
      </c>
      <c r="D130" s="216" t="s">
        <v>383</v>
      </c>
      <c r="E130" s="153" t="s">
        <v>66</v>
      </c>
      <c r="F130" s="153" t="s">
        <v>346</v>
      </c>
      <c r="G130" s="153" t="s">
        <v>384</v>
      </c>
      <c r="H130" s="217" t="s">
        <v>385</v>
      </c>
      <c r="I130" s="153">
        <v>1</v>
      </c>
      <c r="J130" s="153">
        <v>1</v>
      </c>
      <c r="K130" s="153"/>
      <c r="L130" s="153"/>
      <c r="M130" s="153">
        <v>1</v>
      </c>
      <c r="N130" s="153"/>
      <c r="O130" s="153"/>
      <c r="P130" s="153"/>
      <c r="Q130" s="153"/>
      <c r="R130" s="153"/>
      <c r="S130" s="153">
        <v>421</v>
      </c>
      <c r="T130" s="153">
        <v>1845</v>
      </c>
      <c r="U130" s="153" t="s">
        <v>140</v>
      </c>
      <c r="V130" s="156" t="s">
        <v>141</v>
      </c>
      <c r="W130" s="153" t="s">
        <v>377</v>
      </c>
      <c r="X130" s="153" t="s">
        <v>378</v>
      </c>
      <c r="Y130" s="153" t="s">
        <v>72</v>
      </c>
      <c r="Z130" s="143">
        <v>2000</v>
      </c>
      <c r="AA130" s="143">
        <v>2000</v>
      </c>
      <c r="AB130" s="143">
        <v>1862.83537</v>
      </c>
      <c r="AC130" s="143">
        <v>209</v>
      </c>
      <c r="AD130" s="153"/>
      <c r="AE130" s="153"/>
      <c r="AF130" s="153">
        <v>209</v>
      </c>
      <c r="AG130" s="153"/>
      <c r="AH130" s="153"/>
      <c r="AI130" s="153"/>
      <c r="AJ130" s="153"/>
      <c r="AK130" s="153">
        <v>517</v>
      </c>
      <c r="AL130" s="153"/>
      <c r="AM130" s="153"/>
      <c r="AN130" s="153">
        <v>136.83537</v>
      </c>
      <c r="AO130" s="153">
        <v>13.16463</v>
      </c>
      <c r="AP130" s="153">
        <v>1000</v>
      </c>
      <c r="AQ130" s="153"/>
      <c r="AR130" s="153"/>
      <c r="AS130" s="153"/>
      <c r="AT130" s="153"/>
      <c r="AU130" s="153"/>
      <c r="AV130" s="153">
        <v>124</v>
      </c>
      <c r="AW130" s="153" t="s">
        <v>386</v>
      </c>
      <c r="AX130" s="153"/>
      <c r="AY130" s="220" t="s">
        <v>387</v>
      </c>
      <c r="AZ130" s="220" t="s">
        <v>387</v>
      </c>
      <c r="BA130" s="220"/>
    </row>
    <row r="131" s="122" customFormat="1" ht="61" customHeight="1" spans="1:53">
      <c r="A131" s="152">
        <f>MAX($A$11:A130)+1</f>
        <v>50</v>
      </c>
      <c r="B131" s="155" t="s">
        <v>388</v>
      </c>
      <c r="C131" s="144">
        <v>2023</v>
      </c>
      <c r="D131" s="155" t="s">
        <v>389</v>
      </c>
      <c r="E131" s="155" t="s">
        <v>229</v>
      </c>
      <c r="F131" s="144" t="s">
        <v>346</v>
      </c>
      <c r="G131" s="155" t="s">
        <v>347</v>
      </c>
      <c r="H131" s="157" t="s">
        <v>390</v>
      </c>
      <c r="I131" s="144">
        <v>1</v>
      </c>
      <c r="J131" s="141">
        <v>1</v>
      </c>
      <c r="K131" s="141"/>
      <c r="L131" s="141"/>
      <c r="M131" s="141">
        <v>1</v>
      </c>
      <c r="N131" s="141"/>
      <c r="O131" s="141"/>
      <c r="P131" s="141"/>
      <c r="Q131" s="141"/>
      <c r="R131" s="141"/>
      <c r="S131" s="153">
        <v>313</v>
      </c>
      <c r="T131" s="153">
        <v>1336</v>
      </c>
      <c r="U131" s="155" t="s">
        <v>349</v>
      </c>
      <c r="V131" s="153" t="s">
        <v>350</v>
      </c>
      <c r="W131" s="155" t="s">
        <v>377</v>
      </c>
      <c r="X131" s="153" t="s">
        <v>378</v>
      </c>
      <c r="Y131" s="153" t="s">
        <v>72</v>
      </c>
      <c r="Z131" s="143">
        <v>500</v>
      </c>
      <c r="AA131" s="153">
        <v>500</v>
      </c>
      <c r="AB131" s="153">
        <v>240</v>
      </c>
      <c r="AC131" s="143">
        <v>108</v>
      </c>
      <c r="AD131" s="153">
        <v>108</v>
      </c>
      <c r="AE131" s="153"/>
      <c r="AF131" s="153"/>
      <c r="AG131" s="153"/>
      <c r="AH131" s="153"/>
      <c r="AI131" s="153"/>
      <c r="AJ131" s="143"/>
      <c r="AK131" s="143"/>
      <c r="AL131" s="143"/>
      <c r="AM131" s="143"/>
      <c r="AN131" s="153"/>
      <c r="AO131" s="153">
        <v>0</v>
      </c>
      <c r="AP131" s="153"/>
      <c r="AQ131" s="153"/>
      <c r="AR131" s="153"/>
      <c r="AS131" s="153"/>
      <c r="AT131" s="153">
        <v>100</v>
      </c>
      <c r="AU131" s="153">
        <v>32</v>
      </c>
      <c r="AV131" s="153">
        <v>260</v>
      </c>
      <c r="AW131" s="153" t="s">
        <v>386</v>
      </c>
      <c r="AX131" s="153"/>
      <c r="AY131" s="221" t="s">
        <v>391</v>
      </c>
      <c r="AZ131" s="221" t="s">
        <v>391</v>
      </c>
      <c r="BA131" s="143"/>
    </row>
    <row r="132" s="122" customFormat="1" ht="90" customHeight="1" spans="1:53">
      <c r="A132" s="152">
        <f>MAX($A$11:A131)+1</f>
        <v>51</v>
      </c>
      <c r="B132" s="144" t="s">
        <v>392</v>
      </c>
      <c r="C132" s="144">
        <v>2023</v>
      </c>
      <c r="D132" s="216" t="s">
        <v>393</v>
      </c>
      <c r="E132" s="153" t="s">
        <v>66</v>
      </c>
      <c r="F132" s="153" t="s">
        <v>346</v>
      </c>
      <c r="G132" s="153" t="s">
        <v>394</v>
      </c>
      <c r="H132" s="162" t="s">
        <v>395</v>
      </c>
      <c r="I132" s="153">
        <v>1</v>
      </c>
      <c r="J132" s="153">
        <v>1</v>
      </c>
      <c r="K132" s="153"/>
      <c r="L132" s="153"/>
      <c r="M132" s="153">
        <v>1</v>
      </c>
      <c r="N132" s="153"/>
      <c r="O132" s="153"/>
      <c r="P132" s="153"/>
      <c r="Q132" s="153"/>
      <c r="R132" s="153"/>
      <c r="S132" s="153">
        <v>77</v>
      </c>
      <c r="T132" s="153">
        <v>269</v>
      </c>
      <c r="U132" s="153" t="s">
        <v>149</v>
      </c>
      <c r="V132" s="142" t="s">
        <v>150</v>
      </c>
      <c r="W132" s="153" t="s">
        <v>396</v>
      </c>
      <c r="X132" s="153" t="s">
        <v>397</v>
      </c>
      <c r="Y132" s="153" t="s">
        <v>300</v>
      </c>
      <c r="Z132" s="143">
        <v>390</v>
      </c>
      <c r="AA132" s="143">
        <v>390</v>
      </c>
      <c r="AB132" s="143">
        <v>380.549929</v>
      </c>
      <c r="AC132" s="143">
        <v>380.549929</v>
      </c>
      <c r="AD132" s="153"/>
      <c r="AE132" s="153"/>
      <c r="AF132" s="153">
        <v>380.549929</v>
      </c>
      <c r="AG132" s="153"/>
      <c r="AH132" s="153"/>
      <c r="AI132" s="153"/>
      <c r="AJ132" s="153"/>
      <c r="AK132" s="153"/>
      <c r="AL132" s="153"/>
      <c r="AM132" s="153"/>
      <c r="AN132" s="153"/>
      <c r="AO132" s="153">
        <v>9.45007099999998</v>
      </c>
      <c r="AP132" s="153"/>
      <c r="AQ132" s="153"/>
      <c r="AR132" s="153"/>
      <c r="AS132" s="153"/>
      <c r="AT132" s="153"/>
      <c r="AU132" s="153"/>
      <c r="AV132" s="153"/>
      <c r="AW132" s="153"/>
      <c r="AX132" s="153"/>
      <c r="AY132" s="162" t="s">
        <v>398</v>
      </c>
      <c r="AZ132" s="220" t="s">
        <v>399</v>
      </c>
      <c r="BA132" s="220"/>
    </row>
    <row r="133" s="122" customFormat="1" ht="110" customHeight="1" spans="1:53">
      <c r="A133" s="152">
        <f>MAX($A$11:A132)+1</f>
        <v>52</v>
      </c>
      <c r="B133" s="144" t="s">
        <v>400</v>
      </c>
      <c r="C133" s="144">
        <v>2023</v>
      </c>
      <c r="D133" s="162" t="s">
        <v>401</v>
      </c>
      <c r="E133" s="153" t="s">
        <v>66</v>
      </c>
      <c r="F133" s="153" t="s">
        <v>346</v>
      </c>
      <c r="G133" s="151" t="s">
        <v>402</v>
      </c>
      <c r="H133" s="151" t="s">
        <v>403</v>
      </c>
      <c r="I133" s="153">
        <v>1</v>
      </c>
      <c r="J133" s="153">
        <v>1</v>
      </c>
      <c r="K133" s="153"/>
      <c r="L133" s="153"/>
      <c r="M133" s="153">
        <v>1</v>
      </c>
      <c r="N133" s="153"/>
      <c r="O133" s="153"/>
      <c r="P133" s="153"/>
      <c r="Q133" s="153"/>
      <c r="R133" s="153"/>
      <c r="S133" s="153">
        <v>80</v>
      </c>
      <c r="T133" s="153">
        <v>300</v>
      </c>
      <c r="U133" s="153" t="s">
        <v>404</v>
      </c>
      <c r="V133" s="142" t="s">
        <v>405</v>
      </c>
      <c r="W133" s="153" t="s">
        <v>396</v>
      </c>
      <c r="X133" s="153" t="s">
        <v>397</v>
      </c>
      <c r="Y133" s="153" t="s">
        <v>300</v>
      </c>
      <c r="Z133" s="143">
        <v>390</v>
      </c>
      <c r="AA133" s="143">
        <v>390</v>
      </c>
      <c r="AB133" s="143">
        <v>390</v>
      </c>
      <c r="AC133" s="143">
        <v>390</v>
      </c>
      <c r="AD133" s="153"/>
      <c r="AE133" s="153"/>
      <c r="AF133" s="153">
        <v>390</v>
      </c>
      <c r="AG133" s="153"/>
      <c r="AH133" s="153"/>
      <c r="AI133" s="153"/>
      <c r="AJ133" s="153"/>
      <c r="AK133" s="153"/>
      <c r="AL133" s="153"/>
      <c r="AM133" s="153"/>
      <c r="AN133" s="153"/>
      <c r="AO133" s="153">
        <v>0</v>
      </c>
      <c r="AP133" s="153"/>
      <c r="AQ133" s="153"/>
      <c r="AR133" s="153"/>
      <c r="AS133" s="153"/>
      <c r="AT133" s="153"/>
      <c r="AU133" s="153"/>
      <c r="AV133" s="153"/>
      <c r="AW133" s="153"/>
      <c r="AX133" s="153"/>
      <c r="AY133" s="151" t="s">
        <v>406</v>
      </c>
      <c r="AZ133" s="151" t="s">
        <v>407</v>
      </c>
      <c r="BA133" s="220"/>
    </row>
    <row r="134" s="115" customFormat="1" ht="126" spans="1:53">
      <c r="A134" s="152">
        <f>MAX($A$11:A133)+1</f>
        <v>53</v>
      </c>
      <c r="B134" s="144" t="s">
        <v>408</v>
      </c>
      <c r="C134" s="144">
        <v>2023</v>
      </c>
      <c r="D134" s="144" t="s">
        <v>409</v>
      </c>
      <c r="E134" s="144" t="s">
        <v>66</v>
      </c>
      <c r="F134" s="144" t="s">
        <v>207</v>
      </c>
      <c r="G134" s="218" t="s">
        <v>410</v>
      </c>
      <c r="H134" s="147" t="s">
        <v>411</v>
      </c>
      <c r="I134" s="143">
        <v>1</v>
      </c>
      <c r="J134" s="141">
        <v>1</v>
      </c>
      <c r="K134" s="143"/>
      <c r="L134" s="143"/>
      <c r="M134" s="143">
        <v>1</v>
      </c>
      <c r="N134" s="143"/>
      <c r="O134" s="143"/>
      <c r="P134" s="143"/>
      <c r="Q134" s="143"/>
      <c r="R134" s="143"/>
      <c r="S134" s="143">
        <v>900</v>
      </c>
      <c r="T134" s="153">
        <v>6422</v>
      </c>
      <c r="U134" s="141" t="s">
        <v>262</v>
      </c>
      <c r="V134" s="141" t="s">
        <v>263</v>
      </c>
      <c r="W134" s="141" t="s">
        <v>396</v>
      </c>
      <c r="X134" s="141" t="s">
        <v>397</v>
      </c>
      <c r="Y134" s="141" t="s">
        <v>300</v>
      </c>
      <c r="Z134" s="141">
        <v>390</v>
      </c>
      <c r="AA134" s="143">
        <v>390</v>
      </c>
      <c r="AB134" s="143">
        <v>384.696502</v>
      </c>
      <c r="AC134" s="143">
        <v>384.696502</v>
      </c>
      <c r="AD134" s="219"/>
      <c r="AE134" s="219"/>
      <c r="AF134" s="140">
        <v>384.696502</v>
      </c>
      <c r="AG134" s="219"/>
      <c r="AH134" s="219"/>
      <c r="AI134" s="219"/>
      <c r="AJ134" s="219"/>
      <c r="AK134" s="219"/>
      <c r="AL134" s="219"/>
      <c r="AM134" s="219"/>
      <c r="AN134" s="219"/>
      <c r="AO134" s="219">
        <v>5.30349799999999</v>
      </c>
      <c r="AP134" s="219"/>
      <c r="AQ134" s="219"/>
      <c r="AR134" s="219"/>
      <c r="AS134" s="219"/>
      <c r="AT134" s="219"/>
      <c r="AU134" s="219"/>
      <c r="AV134" s="219"/>
      <c r="AW134" s="219"/>
      <c r="AX134" s="219"/>
      <c r="AY134" s="147" t="s">
        <v>412</v>
      </c>
      <c r="AZ134" s="147" t="s">
        <v>413</v>
      </c>
      <c r="BA134" s="219"/>
    </row>
    <row r="135" s="115" customFormat="1" ht="126" spans="1:53">
      <c r="A135" s="152">
        <f>MAX($A$11:A134)+1</f>
        <v>54</v>
      </c>
      <c r="B135" s="144" t="s">
        <v>414</v>
      </c>
      <c r="C135" s="144">
        <v>2023</v>
      </c>
      <c r="D135" s="144" t="s">
        <v>415</v>
      </c>
      <c r="E135" s="144" t="s">
        <v>66</v>
      </c>
      <c r="F135" s="144" t="s">
        <v>207</v>
      </c>
      <c r="G135" s="218" t="s">
        <v>416</v>
      </c>
      <c r="H135" s="147" t="s">
        <v>417</v>
      </c>
      <c r="I135" s="143">
        <v>1</v>
      </c>
      <c r="J135" s="141">
        <v>1</v>
      </c>
      <c r="K135" s="143"/>
      <c r="L135" s="143"/>
      <c r="M135" s="143">
        <v>1</v>
      </c>
      <c r="N135" s="143"/>
      <c r="O135" s="143"/>
      <c r="P135" s="143"/>
      <c r="Q135" s="143"/>
      <c r="R135" s="143"/>
      <c r="S135" s="143">
        <v>752</v>
      </c>
      <c r="T135" s="153">
        <v>4263</v>
      </c>
      <c r="U135" s="141" t="s">
        <v>262</v>
      </c>
      <c r="V135" s="141" t="s">
        <v>263</v>
      </c>
      <c r="W135" s="141" t="s">
        <v>396</v>
      </c>
      <c r="X135" s="141" t="s">
        <v>397</v>
      </c>
      <c r="Y135" s="141" t="s">
        <v>300</v>
      </c>
      <c r="Z135" s="141">
        <v>390</v>
      </c>
      <c r="AA135" s="141">
        <v>390</v>
      </c>
      <c r="AB135" s="141">
        <v>383.939909</v>
      </c>
      <c r="AC135" s="143">
        <v>383.939909</v>
      </c>
      <c r="AD135" s="219"/>
      <c r="AE135" s="219"/>
      <c r="AF135" s="140">
        <v>383.939909</v>
      </c>
      <c r="AG135" s="219"/>
      <c r="AH135" s="219"/>
      <c r="AI135" s="219"/>
      <c r="AJ135" s="219"/>
      <c r="AK135" s="219"/>
      <c r="AL135" s="219"/>
      <c r="AM135" s="219"/>
      <c r="AN135" s="219"/>
      <c r="AO135" s="219">
        <v>6.060091</v>
      </c>
      <c r="AP135" s="219"/>
      <c r="AQ135" s="219"/>
      <c r="AR135" s="219"/>
      <c r="AS135" s="219"/>
      <c r="AT135" s="219"/>
      <c r="AU135" s="219"/>
      <c r="AV135" s="219"/>
      <c r="AW135" s="219"/>
      <c r="AX135" s="219"/>
      <c r="AY135" s="147" t="s">
        <v>418</v>
      </c>
      <c r="AZ135" s="147" t="s">
        <v>413</v>
      </c>
      <c r="BA135" s="219"/>
    </row>
    <row r="136" s="122" customFormat="1" ht="80" customHeight="1" spans="1:53">
      <c r="A136" s="152">
        <f>MAX($A$11:A135)+1</f>
        <v>55</v>
      </c>
      <c r="B136" s="144" t="s">
        <v>419</v>
      </c>
      <c r="C136" s="144">
        <v>2023</v>
      </c>
      <c r="D136" s="144" t="s">
        <v>420</v>
      </c>
      <c r="E136" s="153" t="s">
        <v>66</v>
      </c>
      <c r="F136" s="153" t="s">
        <v>346</v>
      </c>
      <c r="G136" s="153" t="s">
        <v>421</v>
      </c>
      <c r="H136" s="150" t="s">
        <v>422</v>
      </c>
      <c r="I136" s="153">
        <v>1</v>
      </c>
      <c r="J136" s="153">
        <v>1</v>
      </c>
      <c r="K136" s="153"/>
      <c r="L136" s="153"/>
      <c r="M136" s="153">
        <v>1</v>
      </c>
      <c r="N136" s="153"/>
      <c r="O136" s="153"/>
      <c r="P136" s="153"/>
      <c r="Q136" s="153"/>
      <c r="R136" s="153"/>
      <c r="S136" s="153">
        <v>480</v>
      </c>
      <c r="T136" s="153">
        <v>1936</v>
      </c>
      <c r="U136" s="153" t="s">
        <v>375</v>
      </c>
      <c r="V136" s="153" t="s">
        <v>376</v>
      </c>
      <c r="W136" s="153" t="s">
        <v>396</v>
      </c>
      <c r="X136" s="153" t="s">
        <v>397</v>
      </c>
      <c r="Y136" s="153" t="s">
        <v>300</v>
      </c>
      <c r="Z136" s="153">
        <v>390</v>
      </c>
      <c r="AA136" s="153">
        <v>390</v>
      </c>
      <c r="AB136" s="153">
        <v>390</v>
      </c>
      <c r="AC136" s="143">
        <v>390</v>
      </c>
      <c r="AD136" s="153"/>
      <c r="AE136" s="153"/>
      <c r="AF136" s="153">
        <v>390</v>
      </c>
      <c r="AG136" s="153"/>
      <c r="AH136" s="153"/>
      <c r="AI136" s="153"/>
      <c r="AJ136" s="153"/>
      <c r="AK136" s="153"/>
      <c r="AL136" s="153"/>
      <c r="AM136" s="153"/>
      <c r="AN136" s="153"/>
      <c r="AO136" s="153">
        <v>0</v>
      </c>
      <c r="AP136" s="153"/>
      <c r="AQ136" s="153"/>
      <c r="AR136" s="153"/>
      <c r="AS136" s="153"/>
      <c r="AT136" s="153"/>
      <c r="AU136" s="153"/>
      <c r="AV136" s="153"/>
      <c r="AW136" s="153"/>
      <c r="AX136" s="153"/>
      <c r="AY136" s="220" t="s">
        <v>423</v>
      </c>
      <c r="AZ136" s="220" t="s">
        <v>424</v>
      </c>
      <c r="BA136" s="143"/>
    </row>
    <row r="137" s="122" customFormat="1" ht="80" customHeight="1" spans="1:53">
      <c r="A137" s="152">
        <f>MAX($A$11:A136)+1</f>
        <v>56</v>
      </c>
      <c r="B137" s="144" t="s">
        <v>425</v>
      </c>
      <c r="C137" s="144">
        <v>2023</v>
      </c>
      <c r="D137" s="144" t="s">
        <v>426</v>
      </c>
      <c r="E137" s="153" t="s">
        <v>66</v>
      </c>
      <c r="F137" s="153" t="s">
        <v>346</v>
      </c>
      <c r="G137" s="153" t="s">
        <v>427</v>
      </c>
      <c r="H137" s="150" t="s">
        <v>428</v>
      </c>
      <c r="I137" s="153">
        <v>1</v>
      </c>
      <c r="J137" s="153">
        <v>1</v>
      </c>
      <c r="K137" s="153"/>
      <c r="L137" s="153"/>
      <c r="M137" s="153">
        <v>1</v>
      </c>
      <c r="N137" s="153"/>
      <c r="O137" s="153"/>
      <c r="P137" s="153"/>
      <c r="Q137" s="153"/>
      <c r="R137" s="153"/>
      <c r="S137" s="153">
        <v>490</v>
      </c>
      <c r="T137" s="153">
        <v>1824</v>
      </c>
      <c r="U137" s="153" t="s">
        <v>375</v>
      </c>
      <c r="V137" s="153" t="s">
        <v>376</v>
      </c>
      <c r="W137" s="153" t="s">
        <v>396</v>
      </c>
      <c r="X137" s="153" t="s">
        <v>397</v>
      </c>
      <c r="Y137" s="153" t="s">
        <v>300</v>
      </c>
      <c r="Z137" s="153">
        <v>390</v>
      </c>
      <c r="AA137" s="153">
        <v>390</v>
      </c>
      <c r="AB137" s="153">
        <v>390</v>
      </c>
      <c r="AC137" s="143">
        <v>390</v>
      </c>
      <c r="AD137" s="153"/>
      <c r="AE137" s="153"/>
      <c r="AF137" s="153">
        <v>390</v>
      </c>
      <c r="AG137" s="153"/>
      <c r="AH137" s="153"/>
      <c r="AI137" s="153"/>
      <c r="AJ137" s="153"/>
      <c r="AK137" s="153"/>
      <c r="AL137" s="153"/>
      <c r="AM137" s="153"/>
      <c r="AN137" s="153"/>
      <c r="AO137" s="153">
        <v>0</v>
      </c>
      <c r="AP137" s="153"/>
      <c r="AQ137" s="153"/>
      <c r="AR137" s="153"/>
      <c r="AS137" s="153"/>
      <c r="AT137" s="153"/>
      <c r="AU137" s="153"/>
      <c r="AV137" s="153"/>
      <c r="AW137" s="153"/>
      <c r="AX137" s="153"/>
      <c r="AY137" s="220" t="s">
        <v>429</v>
      </c>
      <c r="AZ137" s="220" t="s">
        <v>424</v>
      </c>
      <c r="BA137" s="143"/>
    </row>
    <row r="138" s="120" customFormat="1" ht="30" customHeight="1" spans="1:53">
      <c r="A138" s="204" t="s">
        <v>61</v>
      </c>
      <c r="B138" s="137"/>
      <c r="C138" s="137"/>
      <c r="D138" s="137"/>
      <c r="E138" s="137"/>
      <c r="F138" s="137"/>
      <c r="G138" s="137"/>
      <c r="H138" s="137"/>
      <c r="I138" s="205"/>
      <c r="J138" s="205"/>
      <c r="K138" s="205"/>
      <c r="L138" s="205"/>
      <c r="M138" s="205"/>
      <c r="N138" s="205"/>
      <c r="O138" s="205"/>
      <c r="P138" s="205"/>
      <c r="Q138" s="205"/>
      <c r="R138" s="205"/>
      <c r="S138" s="205"/>
      <c r="T138" s="205"/>
      <c r="U138" s="205"/>
      <c r="V138" s="205"/>
      <c r="W138" s="205"/>
      <c r="X138" s="205"/>
      <c r="Y138" s="205"/>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205"/>
      <c r="AZ138" s="205"/>
      <c r="BA138" s="205"/>
    </row>
    <row r="139" s="120" customFormat="1" ht="30" customHeight="1" spans="1:53">
      <c r="A139" s="138" t="s">
        <v>62</v>
      </c>
      <c r="B139" s="137"/>
      <c r="C139" s="137"/>
      <c r="D139" s="137"/>
      <c r="E139" s="137"/>
      <c r="F139" s="137"/>
      <c r="G139" s="137"/>
      <c r="H139" s="137"/>
      <c r="I139" s="205"/>
      <c r="J139" s="205"/>
      <c r="K139" s="205"/>
      <c r="L139" s="205"/>
      <c r="M139" s="205"/>
      <c r="N139" s="205"/>
      <c r="O139" s="205"/>
      <c r="P139" s="205"/>
      <c r="Q139" s="205"/>
      <c r="R139" s="205"/>
      <c r="S139" s="205"/>
      <c r="T139" s="205"/>
      <c r="U139" s="205"/>
      <c r="V139" s="205"/>
      <c r="W139" s="205"/>
      <c r="X139" s="205"/>
      <c r="Y139" s="205"/>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205"/>
      <c r="AZ139" s="205"/>
      <c r="BA139" s="205"/>
    </row>
    <row r="140" s="120" customFormat="1" ht="58" customHeight="1" spans="1:53">
      <c r="A140" s="138" t="s">
        <v>62</v>
      </c>
      <c r="B140" s="137"/>
      <c r="C140" s="137"/>
      <c r="D140" s="137"/>
      <c r="E140" s="137"/>
      <c r="F140" s="137"/>
      <c r="G140" s="137"/>
      <c r="H140" s="137"/>
      <c r="I140" s="205"/>
      <c r="J140" s="205"/>
      <c r="K140" s="205"/>
      <c r="L140" s="205"/>
      <c r="M140" s="205"/>
      <c r="N140" s="205"/>
      <c r="O140" s="205"/>
      <c r="P140" s="205"/>
      <c r="Q140" s="205"/>
      <c r="R140" s="205"/>
      <c r="S140" s="205"/>
      <c r="T140" s="205"/>
      <c r="U140" s="205"/>
      <c r="V140" s="205"/>
      <c r="W140" s="205"/>
      <c r="X140" s="205"/>
      <c r="Y140" s="205"/>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205"/>
      <c r="AZ140" s="205"/>
      <c r="BA140" s="205"/>
    </row>
    <row r="141" s="120" customFormat="1" ht="68" customHeight="1" spans="1:53">
      <c r="A141" s="138" t="s">
        <v>62</v>
      </c>
      <c r="B141" s="137"/>
      <c r="C141" s="137"/>
      <c r="D141" s="137"/>
      <c r="E141" s="137"/>
      <c r="F141" s="137"/>
      <c r="G141" s="137"/>
      <c r="H141" s="137"/>
      <c r="I141" s="205"/>
      <c r="J141" s="205"/>
      <c r="K141" s="205"/>
      <c r="L141" s="205"/>
      <c r="M141" s="205"/>
      <c r="N141" s="205"/>
      <c r="O141" s="205"/>
      <c r="P141" s="205"/>
      <c r="Q141" s="205"/>
      <c r="R141" s="205"/>
      <c r="S141" s="205"/>
      <c r="T141" s="205"/>
      <c r="U141" s="205"/>
      <c r="V141" s="205"/>
      <c r="W141" s="205"/>
      <c r="X141" s="205"/>
      <c r="Y141" s="205"/>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205"/>
      <c r="AZ141" s="205"/>
      <c r="BA141" s="205"/>
    </row>
    <row r="142" s="120" customFormat="1" ht="30" customHeight="1" spans="1:53">
      <c r="A142" s="138" t="s">
        <v>62</v>
      </c>
      <c r="B142" s="137"/>
      <c r="C142" s="137"/>
      <c r="D142" s="137"/>
      <c r="E142" s="137"/>
      <c r="F142" s="137"/>
      <c r="G142" s="137"/>
      <c r="H142" s="137"/>
      <c r="I142" s="205"/>
      <c r="J142" s="205"/>
      <c r="K142" s="205"/>
      <c r="L142" s="205"/>
      <c r="M142" s="205"/>
      <c r="N142" s="205"/>
      <c r="O142" s="205"/>
      <c r="P142" s="205"/>
      <c r="Q142" s="205"/>
      <c r="R142" s="205"/>
      <c r="S142" s="205"/>
      <c r="T142" s="205"/>
      <c r="U142" s="205"/>
      <c r="V142" s="205"/>
      <c r="W142" s="205"/>
      <c r="X142" s="205"/>
      <c r="Y142" s="205"/>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205"/>
      <c r="AZ142" s="205"/>
      <c r="BA142" s="205"/>
    </row>
    <row r="143" s="120" customFormat="1" ht="30" customHeight="1" spans="1:53">
      <c r="A143" s="138" t="s">
        <v>62</v>
      </c>
      <c r="B143" s="137"/>
      <c r="C143" s="137"/>
      <c r="D143" s="137"/>
      <c r="E143" s="137"/>
      <c r="F143" s="137"/>
      <c r="G143" s="137"/>
      <c r="H143" s="137"/>
      <c r="I143" s="205"/>
      <c r="J143" s="205"/>
      <c r="K143" s="205"/>
      <c r="L143" s="205"/>
      <c r="M143" s="205"/>
      <c r="N143" s="205"/>
      <c r="O143" s="205"/>
      <c r="P143" s="205"/>
      <c r="Q143" s="205"/>
      <c r="R143" s="205"/>
      <c r="S143" s="205"/>
      <c r="T143" s="205"/>
      <c r="U143" s="205"/>
      <c r="V143" s="205"/>
      <c r="W143" s="205"/>
      <c r="X143" s="205"/>
      <c r="Y143" s="205"/>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205"/>
      <c r="AZ143" s="205"/>
      <c r="BA143" s="205"/>
    </row>
    <row r="144" s="120" customFormat="1" ht="30" customHeight="1" spans="1:53">
      <c r="A144" s="138" t="s">
        <v>62</v>
      </c>
      <c r="B144" s="137"/>
      <c r="C144" s="137"/>
      <c r="D144" s="137"/>
      <c r="E144" s="137"/>
      <c r="F144" s="137"/>
      <c r="G144" s="137"/>
      <c r="H144" s="137"/>
      <c r="I144" s="205"/>
      <c r="J144" s="205"/>
      <c r="K144" s="205"/>
      <c r="L144" s="205"/>
      <c r="M144" s="205"/>
      <c r="N144" s="205"/>
      <c r="O144" s="205"/>
      <c r="P144" s="205"/>
      <c r="Q144" s="205"/>
      <c r="R144" s="205"/>
      <c r="S144" s="205"/>
      <c r="T144" s="205"/>
      <c r="U144" s="205"/>
      <c r="V144" s="205"/>
      <c r="W144" s="205"/>
      <c r="X144" s="205"/>
      <c r="Y144" s="205"/>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205"/>
      <c r="AZ144" s="205"/>
      <c r="BA144" s="205"/>
    </row>
    <row r="145" s="120" customFormat="1" ht="30" customHeight="1" spans="1:53">
      <c r="A145" s="136" t="s">
        <v>60</v>
      </c>
      <c r="B145" s="137"/>
      <c r="C145" s="137"/>
      <c r="D145" s="137"/>
      <c r="E145" s="137"/>
      <c r="F145" s="137"/>
      <c r="G145" s="137"/>
      <c r="H145" s="137"/>
      <c r="I145" s="205"/>
      <c r="J145" s="205"/>
      <c r="K145" s="205"/>
      <c r="L145" s="205"/>
      <c r="M145" s="205"/>
      <c r="N145" s="205"/>
      <c r="O145" s="205"/>
      <c r="P145" s="205"/>
      <c r="Q145" s="205"/>
      <c r="R145" s="205"/>
      <c r="S145" s="205"/>
      <c r="T145" s="205"/>
      <c r="U145" s="205"/>
      <c r="V145" s="205"/>
      <c r="W145" s="205"/>
      <c r="X145" s="205"/>
      <c r="Y145" s="205"/>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205"/>
      <c r="AZ145" s="205"/>
      <c r="BA145" s="205"/>
    </row>
    <row r="146" s="120" customFormat="1" ht="30" customHeight="1" spans="1:53">
      <c r="A146" s="136" t="s">
        <v>61</v>
      </c>
      <c r="B146" s="137"/>
      <c r="C146" s="137"/>
      <c r="D146" s="137"/>
      <c r="E146" s="137"/>
      <c r="F146" s="137"/>
      <c r="G146" s="137"/>
      <c r="H146" s="137"/>
      <c r="I146" s="205"/>
      <c r="J146" s="205"/>
      <c r="K146" s="205"/>
      <c r="L146" s="205"/>
      <c r="M146" s="205"/>
      <c r="N146" s="205"/>
      <c r="O146" s="205"/>
      <c r="P146" s="205"/>
      <c r="Q146" s="205"/>
      <c r="R146" s="205"/>
      <c r="S146" s="205"/>
      <c r="T146" s="205"/>
      <c r="U146" s="205"/>
      <c r="V146" s="205"/>
      <c r="W146" s="205"/>
      <c r="X146" s="205"/>
      <c r="Y146" s="205"/>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205"/>
      <c r="AZ146" s="205"/>
      <c r="BA146" s="205"/>
    </row>
    <row r="147" s="120" customFormat="1" ht="30" customHeight="1" spans="1:53">
      <c r="A147" s="138" t="s">
        <v>62</v>
      </c>
      <c r="B147" s="137"/>
      <c r="C147" s="137"/>
      <c r="D147" s="137"/>
      <c r="E147" s="137"/>
      <c r="F147" s="137"/>
      <c r="G147" s="137"/>
      <c r="H147" s="137"/>
      <c r="I147" s="205"/>
      <c r="J147" s="205"/>
      <c r="K147" s="205"/>
      <c r="L147" s="205"/>
      <c r="M147" s="205"/>
      <c r="N147" s="205"/>
      <c r="O147" s="205"/>
      <c r="P147" s="205"/>
      <c r="Q147" s="205"/>
      <c r="R147" s="205"/>
      <c r="S147" s="205"/>
      <c r="T147" s="205"/>
      <c r="U147" s="205"/>
      <c r="V147" s="205"/>
      <c r="W147" s="205"/>
      <c r="X147" s="205"/>
      <c r="Y147" s="205"/>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205"/>
      <c r="AZ147" s="205"/>
      <c r="BA147" s="205"/>
    </row>
    <row r="148" s="120" customFormat="1" ht="30" customHeight="1" spans="1:53">
      <c r="A148" s="138" t="s">
        <v>62</v>
      </c>
      <c r="B148" s="137"/>
      <c r="C148" s="137"/>
      <c r="D148" s="137"/>
      <c r="E148" s="137"/>
      <c r="F148" s="137"/>
      <c r="G148" s="137"/>
      <c r="H148" s="137"/>
      <c r="I148" s="205"/>
      <c r="J148" s="205"/>
      <c r="K148" s="205"/>
      <c r="L148" s="205"/>
      <c r="M148" s="205"/>
      <c r="N148" s="205"/>
      <c r="O148" s="205"/>
      <c r="P148" s="205"/>
      <c r="Q148" s="205"/>
      <c r="R148" s="205"/>
      <c r="S148" s="205"/>
      <c r="T148" s="205"/>
      <c r="U148" s="205"/>
      <c r="V148" s="205"/>
      <c r="W148" s="205"/>
      <c r="X148" s="205"/>
      <c r="Y148" s="205"/>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205"/>
      <c r="AZ148" s="205"/>
      <c r="BA148" s="205"/>
    </row>
    <row r="149" s="120" customFormat="1" ht="30" customHeight="1" spans="1:53">
      <c r="A149" s="138" t="s">
        <v>62</v>
      </c>
      <c r="B149" s="137"/>
      <c r="C149" s="137"/>
      <c r="D149" s="137"/>
      <c r="E149" s="137"/>
      <c r="F149" s="137"/>
      <c r="G149" s="137"/>
      <c r="H149" s="137"/>
      <c r="I149" s="205"/>
      <c r="J149" s="205"/>
      <c r="K149" s="205"/>
      <c r="L149" s="205"/>
      <c r="M149" s="205"/>
      <c r="N149" s="205"/>
      <c r="O149" s="205"/>
      <c r="P149" s="205"/>
      <c r="Q149" s="205"/>
      <c r="R149" s="205"/>
      <c r="S149" s="205"/>
      <c r="T149" s="205"/>
      <c r="U149" s="205"/>
      <c r="V149" s="205"/>
      <c r="W149" s="205"/>
      <c r="X149" s="205"/>
      <c r="Y149" s="205"/>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205"/>
      <c r="AZ149" s="205"/>
      <c r="BA149" s="205"/>
    </row>
    <row r="150" s="120" customFormat="1" ht="30" customHeight="1" spans="1:53">
      <c r="A150" s="136" t="s">
        <v>60</v>
      </c>
      <c r="B150" s="137"/>
      <c r="C150" s="137"/>
      <c r="D150" s="137"/>
      <c r="E150" s="137"/>
      <c r="F150" s="137"/>
      <c r="G150" s="137"/>
      <c r="H150" s="137"/>
      <c r="I150" s="205">
        <f>I151+I153+I158+I165</f>
        <v>1</v>
      </c>
      <c r="J150" s="205"/>
      <c r="K150" s="205">
        <f t="shared" ref="K150:R150" si="87">K151+K152+K154</f>
        <v>0</v>
      </c>
      <c r="L150" s="205">
        <f t="shared" si="87"/>
        <v>0</v>
      </c>
      <c r="M150" s="205">
        <f t="shared" si="87"/>
        <v>0</v>
      </c>
      <c r="N150" s="205">
        <f t="shared" si="87"/>
        <v>0</v>
      </c>
      <c r="O150" s="205">
        <f t="shared" si="87"/>
        <v>1</v>
      </c>
      <c r="P150" s="205">
        <f t="shared" si="87"/>
        <v>0</v>
      </c>
      <c r="Q150" s="205">
        <f t="shared" si="87"/>
        <v>0</v>
      </c>
      <c r="R150" s="205">
        <f t="shared" si="87"/>
        <v>0</v>
      </c>
      <c r="S150" s="205"/>
      <c r="T150" s="205"/>
      <c r="U150" s="205"/>
      <c r="V150" s="205"/>
      <c r="W150" s="205"/>
      <c r="X150" s="205"/>
      <c r="Y150" s="205"/>
      <c r="Z150" s="168">
        <f t="shared" ref="Z150:AE150" si="88">Z151+Z152+Z154</f>
        <v>2414.4</v>
      </c>
      <c r="AA150" s="168">
        <f t="shared" si="88"/>
        <v>2414.4</v>
      </c>
      <c r="AB150" s="168">
        <f t="shared" si="88"/>
        <v>2071.8</v>
      </c>
      <c r="AC150" s="168">
        <f t="shared" si="88"/>
        <v>1800</v>
      </c>
      <c r="AD150" s="168">
        <f t="shared" si="88"/>
        <v>1800</v>
      </c>
      <c r="AE150" s="168">
        <f t="shared" si="88"/>
        <v>0</v>
      </c>
      <c r="AF150" s="168">
        <f t="shared" ref="AF150:AX150" si="89">AF151+AF152+AF154</f>
        <v>0</v>
      </c>
      <c r="AG150" s="168">
        <f t="shared" si="89"/>
        <v>0</v>
      </c>
      <c r="AH150" s="168">
        <f t="shared" si="89"/>
        <v>0</v>
      </c>
      <c r="AI150" s="168">
        <f t="shared" si="89"/>
        <v>0</v>
      </c>
      <c r="AJ150" s="168">
        <f t="shared" si="89"/>
        <v>0</v>
      </c>
      <c r="AK150" s="168">
        <f t="shared" si="89"/>
        <v>0</v>
      </c>
      <c r="AL150" s="168">
        <f t="shared" si="89"/>
        <v>0</v>
      </c>
      <c r="AM150" s="168">
        <f t="shared" si="89"/>
        <v>271.8</v>
      </c>
      <c r="AN150" s="168">
        <f t="shared" si="89"/>
        <v>0</v>
      </c>
      <c r="AO150" s="168">
        <f t="shared" si="89"/>
        <v>0</v>
      </c>
      <c r="AP150" s="168">
        <f t="shared" si="89"/>
        <v>0</v>
      </c>
      <c r="AQ150" s="168">
        <f t="shared" si="89"/>
        <v>0</v>
      </c>
      <c r="AR150" s="168">
        <f t="shared" si="89"/>
        <v>0</v>
      </c>
      <c r="AS150" s="168">
        <f t="shared" si="89"/>
        <v>0</v>
      </c>
      <c r="AT150" s="168">
        <f t="shared" si="89"/>
        <v>0</v>
      </c>
      <c r="AU150" s="168">
        <f t="shared" si="89"/>
        <v>0</v>
      </c>
      <c r="AV150" s="168">
        <f t="shared" si="89"/>
        <v>342.6</v>
      </c>
      <c r="AW150" s="168"/>
      <c r="AX150" s="168">
        <f>AX151+AX152+AX154</f>
        <v>0</v>
      </c>
      <c r="AY150" s="205"/>
      <c r="AZ150" s="205"/>
      <c r="BA150" s="205"/>
    </row>
    <row r="151" s="120" customFormat="1" ht="30" customHeight="1" spans="1:53">
      <c r="A151" s="204" t="s">
        <v>61</v>
      </c>
      <c r="B151" s="137"/>
      <c r="C151" s="137"/>
      <c r="D151" s="137"/>
      <c r="E151" s="137"/>
      <c r="F151" s="137"/>
      <c r="G151" s="137"/>
      <c r="H151" s="137"/>
      <c r="I151" s="205"/>
      <c r="J151" s="205"/>
      <c r="K151" s="205"/>
      <c r="L151" s="205"/>
      <c r="M151" s="205"/>
      <c r="N151" s="205"/>
      <c r="O151" s="205"/>
      <c r="P151" s="205"/>
      <c r="Q151" s="205"/>
      <c r="R151" s="205"/>
      <c r="S151" s="205"/>
      <c r="T151" s="205"/>
      <c r="U151" s="205"/>
      <c r="V151" s="205"/>
      <c r="W151" s="205"/>
      <c r="X151" s="205"/>
      <c r="Y151" s="205"/>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205"/>
      <c r="AZ151" s="205"/>
      <c r="BA151" s="205"/>
    </row>
    <row r="152" s="120" customFormat="1" ht="30" customHeight="1" spans="1:53">
      <c r="A152" s="138" t="s">
        <v>62</v>
      </c>
      <c r="B152" s="137"/>
      <c r="C152" s="137"/>
      <c r="D152" s="137"/>
      <c r="E152" s="137"/>
      <c r="F152" s="137"/>
      <c r="G152" s="137"/>
      <c r="H152" s="137"/>
      <c r="I152" s="205"/>
      <c r="J152" s="205"/>
      <c r="K152" s="205"/>
      <c r="L152" s="205"/>
      <c r="M152" s="205"/>
      <c r="N152" s="205"/>
      <c r="O152" s="205"/>
      <c r="P152" s="205"/>
      <c r="Q152" s="205"/>
      <c r="R152" s="205"/>
      <c r="S152" s="205"/>
      <c r="T152" s="205"/>
      <c r="U152" s="205"/>
      <c r="V152" s="205"/>
      <c r="W152" s="205"/>
      <c r="X152" s="205"/>
      <c r="Y152" s="205"/>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205"/>
      <c r="AZ152" s="205"/>
      <c r="BA152" s="205"/>
    </row>
    <row r="153" s="120" customFormat="1" ht="30" customHeight="1" spans="1:53">
      <c r="A153" s="204" t="s">
        <v>61</v>
      </c>
      <c r="B153" s="137"/>
      <c r="C153" s="137"/>
      <c r="D153" s="137"/>
      <c r="E153" s="137"/>
      <c r="F153" s="137"/>
      <c r="G153" s="137"/>
      <c r="H153" s="137"/>
      <c r="I153" s="205">
        <f t="shared" ref="I153:R153" si="90">I154+I156+I157</f>
        <v>1</v>
      </c>
      <c r="J153" s="205"/>
      <c r="K153" s="205">
        <f t="shared" si="90"/>
        <v>0</v>
      </c>
      <c r="L153" s="205">
        <f t="shared" si="90"/>
        <v>0</v>
      </c>
      <c r="M153" s="205">
        <f t="shared" si="90"/>
        <v>0</v>
      </c>
      <c r="N153" s="205">
        <f t="shared" si="90"/>
        <v>0</v>
      </c>
      <c r="O153" s="205">
        <f t="shared" si="90"/>
        <v>1</v>
      </c>
      <c r="P153" s="205">
        <f t="shared" si="90"/>
        <v>0</v>
      </c>
      <c r="Q153" s="205">
        <f t="shared" si="90"/>
        <v>0</v>
      </c>
      <c r="R153" s="205">
        <f t="shared" si="90"/>
        <v>0</v>
      </c>
      <c r="S153" s="205"/>
      <c r="T153" s="205"/>
      <c r="U153" s="205"/>
      <c r="V153" s="205"/>
      <c r="W153" s="205"/>
      <c r="X153" s="205"/>
      <c r="Y153" s="205"/>
      <c r="Z153" s="168">
        <f t="shared" ref="Z153:AE153" si="91">Z154+Z156+Z157</f>
        <v>2414.4</v>
      </c>
      <c r="AA153" s="168">
        <f t="shared" si="91"/>
        <v>2414.4</v>
      </c>
      <c r="AB153" s="168">
        <f t="shared" si="91"/>
        <v>2071.8</v>
      </c>
      <c r="AC153" s="168">
        <f t="shared" si="91"/>
        <v>1800</v>
      </c>
      <c r="AD153" s="168">
        <f t="shared" si="91"/>
        <v>1800</v>
      </c>
      <c r="AE153" s="168">
        <f t="shared" si="91"/>
        <v>0</v>
      </c>
      <c r="AF153" s="168">
        <f t="shared" ref="AF153:AX153" si="92">AF154+AF156+AF157</f>
        <v>0</v>
      </c>
      <c r="AG153" s="168">
        <f t="shared" si="92"/>
        <v>0</v>
      </c>
      <c r="AH153" s="168">
        <f t="shared" si="92"/>
        <v>0</v>
      </c>
      <c r="AI153" s="168">
        <f t="shared" si="92"/>
        <v>0</v>
      </c>
      <c r="AJ153" s="168">
        <f t="shared" si="92"/>
        <v>0</v>
      </c>
      <c r="AK153" s="168">
        <f t="shared" si="92"/>
        <v>0</v>
      </c>
      <c r="AL153" s="168">
        <f t="shared" si="92"/>
        <v>0</v>
      </c>
      <c r="AM153" s="168">
        <f t="shared" si="92"/>
        <v>271.8</v>
      </c>
      <c r="AN153" s="168">
        <f t="shared" si="92"/>
        <v>0</v>
      </c>
      <c r="AO153" s="168">
        <f t="shared" si="92"/>
        <v>0</v>
      </c>
      <c r="AP153" s="168">
        <f t="shared" si="92"/>
        <v>0</v>
      </c>
      <c r="AQ153" s="168">
        <f t="shared" si="92"/>
        <v>0</v>
      </c>
      <c r="AR153" s="168">
        <f t="shared" si="92"/>
        <v>0</v>
      </c>
      <c r="AS153" s="168">
        <f t="shared" si="92"/>
        <v>0</v>
      </c>
      <c r="AT153" s="168">
        <f t="shared" si="92"/>
        <v>0</v>
      </c>
      <c r="AU153" s="168">
        <f t="shared" si="92"/>
        <v>0</v>
      </c>
      <c r="AV153" s="168">
        <f t="shared" si="92"/>
        <v>342.6</v>
      </c>
      <c r="AW153" s="168"/>
      <c r="AX153" s="168">
        <f>AX154+AX156+AX157</f>
        <v>0</v>
      </c>
      <c r="AY153" s="205"/>
      <c r="AZ153" s="205"/>
      <c r="BA153" s="205"/>
    </row>
    <row r="154" s="120" customFormat="1" ht="30" customHeight="1" spans="1:53">
      <c r="A154" s="138" t="s">
        <v>62</v>
      </c>
      <c r="B154" s="137"/>
      <c r="C154" s="137"/>
      <c r="D154" s="137"/>
      <c r="E154" s="137"/>
      <c r="F154" s="137"/>
      <c r="G154" s="137"/>
      <c r="H154" s="137"/>
      <c r="I154" s="205">
        <f t="shared" ref="I154:R154" si="93">I155</f>
        <v>1</v>
      </c>
      <c r="J154" s="205">
        <f t="shared" si="93"/>
        <v>8048</v>
      </c>
      <c r="K154" s="205">
        <f t="shared" si="93"/>
        <v>0</v>
      </c>
      <c r="L154" s="205">
        <f t="shared" si="93"/>
        <v>0</v>
      </c>
      <c r="M154" s="205">
        <f t="shared" si="93"/>
        <v>0</v>
      </c>
      <c r="N154" s="205">
        <f t="shared" si="93"/>
        <v>0</v>
      </c>
      <c r="O154" s="205">
        <f t="shared" si="93"/>
        <v>1</v>
      </c>
      <c r="P154" s="205">
        <f t="shared" si="93"/>
        <v>0</v>
      </c>
      <c r="Q154" s="205">
        <f t="shared" si="93"/>
        <v>0</v>
      </c>
      <c r="R154" s="205">
        <f t="shared" si="93"/>
        <v>0</v>
      </c>
      <c r="S154" s="205"/>
      <c r="T154" s="205"/>
      <c r="U154" s="205"/>
      <c r="V154" s="205"/>
      <c r="W154" s="205"/>
      <c r="X154" s="205"/>
      <c r="Y154" s="205"/>
      <c r="Z154" s="168">
        <f t="shared" ref="Z154:AE154" si="94">Z155</f>
        <v>2414.4</v>
      </c>
      <c r="AA154" s="168">
        <f t="shared" si="94"/>
        <v>2414.4</v>
      </c>
      <c r="AB154" s="168">
        <f t="shared" si="94"/>
        <v>2071.8</v>
      </c>
      <c r="AC154" s="168">
        <f t="shared" si="94"/>
        <v>1800</v>
      </c>
      <c r="AD154" s="168">
        <f t="shared" si="94"/>
        <v>1800</v>
      </c>
      <c r="AE154" s="168">
        <f t="shared" si="94"/>
        <v>0</v>
      </c>
      <c r="AF154" s="168">
        <f t="shared" ref="AF154:AX154" si="95">AF155</f>
        <v>0</v>
      </c>
      <c r="AG154" s="168">
        <f t="shared" si="95"/>
        <v>0</v>
      </c>
      <c r="AH154" s="168">
        <f t="shared" si="95"/>
        <v>0</v>
      </c>
      <c r="AI154" s="168">
        <f t="shared" si="95"/>
        <v>0</v>
      </c>
      <c r="AJ154" s="168">
        <f t="shared" si="95"/>
        <v>0</v>
      </c>
      <c r="AK154" s="168">
        <f t="shared" si="95"/>
        <v>0</v>
      </c>
      <c r="AL154" s="168">
        <f t="shared" si="95"/>
        <v>0</v>
      </c>
      <c r="AM154" s="168">
        <f t="shared" si="95"/>
        <v>271.8</v>
      </c>
      <c r="AN154" s="168">
        <f t="shared" si="95"/>
        <v>0</v>
      </c>
      <c r="AO154" s="168">
        <f t="shared" si="95"/>
        <v>0</v>
      </c>
      <c r="AP154" s="168">
        <f t="shared" si="95"/>
        <v>0</v>
      </c>
      <c r="AQ154" s="168">
        <f t="shared" si="95"/>
        <v>0</v>
      </c>
      <c r="AR154" s="168">
        <f t="shared" si="95"/>
        <v>0</v>
      </c>
      <c r="AS154" s="168">
        <f t="shared" si="95"/>
        <v>0</v>
      </c>
      <c r="AT154" s="168">
        <f t="shared" si="95"/>
        <v>0</v>
      </c>
      <c r="AU154" s="168">
        <f t="shared" si="95"/>
        <v>0</v>
      </c>
      <c r="AV154" s="168">
        <f t="shared" si="95"/>
        <v>342.6</v>
      </c>
      <c r="AW154" s="168"/>
      <c r="AX154" s="168">
        <f>AX155</f>
        <v>0</v>
      </c>
      <c r="AY154" s="205"/>
      <c r="AZ154" s="205"/>
      <c r="BA154" s="205"/>
    </row>
    <row r="155" s="116" customFormat="1" ht="90" customHeight="1" spans="1:53">
      <c r="A155" s="152">
        <f>MAX($A$11:A154)+1</f>
        <v>57</v>
      </c>
      <c r="B155" s="144" t="s">
        <v>430</v>
      </c>
      <c r="C155" s="144">
        <v>2023</v>
      </c>
      <c r="D155" s="147" t="s">
        <v>431</v>
      </c>
      <c r="E155" s="143" t="s">
        <v>66</v>
      </c>
      <c r="F155" s="142" t="s">
        <v>296</v>
      </c>
      <c r="G155" s="196" t="s">
        <v>192</v>
      </c>
      <c r="H155" s="142" t="s">
        <v>432</v>
      </c>
      <c r="I155" s="143">
        <v>1</v>
      </c>
      <c r="J155" s="143">
        <v>8048</v>
      </c>
      <c r="K155" s="143"/>
      <c r="L155" s="143"/>
      <c r="M155" s="143"/>
      <c r="N155" s="143"/>
      <c r="O155" s="143">
        <v>1</v>
      </c>
      <c r="P155" s="143"/>
      <c r="Q155" s="143"/>
      <c r="R155" s="143"/>
      <c r="S155" s="143">
        <v>8048</v>
      </c>
      <c r="T155" s="143">
        <v>8048</v>
      </c>
      <c r="U155" s="196" t="s">
        <v>433</v>
      </c>
      <c r="V155" s="142" t="s">
        <v>434</v>
      </c>
      <c r="W155" s="196" t="s">
        <v>433</v>
      </c>
      <c r="X155" s="142" t="s">
        <v>434</v>
      </c>
      <c r="Y155" s="142" t="s">
        <v>435</v>
      </c>
      <c r="Z155" s="143">
        <v>2414.4</v>
      </c>
      <c r="AA155" s="143">
        <v>2414.4</v>
      </c>
      <c r="AB155" s="143">
        <v>2071.8</v>
      </c>
      <c r="AC155" s="143">
        <v>1800</v>
      </c>
      <c r="AD155" s="143">
        <v>1800</v>
      </c>
      <c r="AE155" s="143"/>
      <c r="AF155" s="143"/>
      <c r="AG155" s="143"/>
      <c r="AH155" s="143"/>
      <c r="AI155" s="143"/>
      <c r="AJ155" s="143"/>
      <c r="AK155" s="143"/>
      <c r="AL155" s="143"/>
      <c r="AM155" s="143">
        <v>271.8</v>
      </c>
      <c r="AN155" s="143"/>
      <c r="AO155" s="143"/>
      <c r="AP155" s="143"/>
      <c r="AQ155" s="143"/>
      <c r="AR155" s="143"/>
      <c r="AS155" s="143"/>
      <c r="AT155" s="143"/>
      <c r="AU155" s="143"/>
      <c r="AV155" s="143">
        <v>342.6</v>
      </c>
      <c r="AW155" s="143"/>
      <c r="AX155" s="143"/>
      <c r="AY155" s="151" t="s">
        <v>436</v>
      </c>
      <c r="AZ155" s="151" t="s">
        <v>437</v>
      </c>
      <c r="BA155" s="151"/>
    </row>
    <row r="156" s="120" customFormat="1" ht="30" customHeight="1" spans="1:53">
      <c r="A156" s="138" t="s">
        <v>62</v>
      </c>
      <c r="B156" s="137"/>
      <c r="C156" s="137"/>
      <c r="D156" s="137"/>
      <c r="E156" s="137"/>
      <c r="F156" s="137"/>
      <c r="G156" s="137"/>
      <c r="H156" s="137"/>
      <c r="I156" s="205"/>
      <c r="J156" s="205"/>
      <c r="K156" s="205"/>
      <c r="L156" s="205"/>
      <c r="M156" s="205"/>
      <c r="N156" s="205"/>
      <c r="O156" s="205"/>
      <c r="P156" s="205"/>
      <c r="Q156" s="205"/>
      <c r="R156" s="205"/>
      <c r="S156" s="205"/>
      <c r="T156" s="205"/>
      <c r="U156" s="205"/>
      <c r="V156" s="205"/>
      <c r="W156" s="205"/>
      <c r="X156" s="205"/>
      <c r="Y156" s="205"/>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205"/>
      <c r="AZ156" s="205"/>
      <c r="BA156" s="205"/>
    </row>
    <row r="157" s="120" customFormat="1" ht="30" customHeight="1" spans="1:53">
      <c r="A157" s="138" t="s">
        <v>62</v>
      </c>
      <c r="B157" s="137"/>
      <c r="C157" s="137"/>
      <c r="D157" s="137"/>
      <c r="E157" s="137"/>
      <c r="F157" s="137"/>
      <c r="G157" s="137"/>
      <c r="H157" s="137"/>
      <c r="I157" s="205"/>
      <c r="J157" s="205"/>
      <c r="K157" s="205"/>
      <c r="L157" s="205"/>
      <c r="M157" s="205"/>
      <c r="N157" s="205"/>
      <c r="O157" s="205"/>
      <c r="P157" s="205"/>
      <c r="Q157" s="205"/>
      <c r="R157" s="205"/>
      <c r="S157" s="205"/>
      <c r="T157" s="205"/>
      <c r="U157" s="205"/>
      <c r="V157" s="205"/>
      <c r="W157" s="205"/>
      <c r="X157" s="205"/>
      <c r="Y157" s="205"/>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205"/>
      <c r="AZ157" s="205"/>
      <c r="BA157" s="205"/>
    </row>
    <row r="158" s="120" customFormat="1" ht="30" customHeight="1" spans="1:53">
      <c r="A158" s="204" t="s">
        <v>61</v>
      </c>
      <c r="B158" s="137"/>
      <c r="C158" s="137"/>
      <c r="D158" s="137"/>
      <c r="E158" s="137"/>
      <c r="F158" s="137"/>
      <c r="G158" s="137"/>
      <c r="H158" s="137"/>
      <c r="I158" s="205"/>
      <c r="J158" s="205"/>
      <c r="K158" s="205"/>
      <c r="L158" s="205"/>
      <c r="M158" s="205"/>
      <c r="N158" s="205"/>
      <c r="O158" s="205"/>
      <c r="P158" s="205"/>
      <c r="Q158" s="205"/>
      <c r="R158" s="205"/>
      <c r="S158" s="205"/>
      <c r="T158" s="205"/>
      <c r="U158" s="205"/>
      <c r="V158" s="205"/>
      <c r="W158" s="205"/>
      <c r="X158" s="205"/>
      <c r="Y158" s="205"/>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205"/>
      <c r="AZ158" s="205"/>
      <c r="BA158" s="205"/>
    </row>
    <row r="159" s="120" customFormat="1" ht="30" customHeight="1" spans="1:53">
      <c r="A159" s="138" t="s">
        <v>62</v>
      </c>
      <c r="B159" s="137"/>
      <c r="C159" s="137"/>
      <c r="D159" s="137"/>
      <c r="E159" s="137"/>
      <c r="F159" s="137"/>
      <c r="G159" s="137"/>
      <c r="H159" s="137"/>
      <c r="I159" s="205"/>
      <c r="J159" s="205"/>
      <c r="K159" s="205"/>
      <c r="L159" s="205"/>
      <c r="M159" s="205"/>
      <c r="N159" s="205"/>
      <c r="O159" s="205"/>
      <c r="P159" s="205"/>
      <c r="Q159" s="205"/>
      <c r="R159" s="205"/>
      <c r="S159" s="205"/>
      <c r="T159" s="205"/>
      <c r="U159" s="205"/>
      <c r="V159" s="205"/>
      <c r="W159" s="205"/>
      <c r="X159" s="205"/>
      <c r="Y159" s="205"/>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205"/>
      <c r="AZ159" s="205"/>
      <c r="BA159" s="205"/>
    </row>
    <row r="160" s="120" customFormat="1" ht="30" customHeight="1" spans="1:53">
      <c r="A160" s="138" t="s">
        <v>62</v>
      </c>
      <c r="B160" s="137"/>
      <c r="C160" s="137"/>
      <c r="D160" s="137"/>
      <c r="E160" s="137"/>
      <c r="F160" s="137"/>
      <c r="G160" s="137"/>
      <c r="H160" s="137"/>
      <c r="I160" s="205"/>
      <c r="J160" s="205"/>
      <c r="K160" s="205"/>
      <c r="L160" s="205"/>
      <c r="M160" s="205"/>
      <c r="N160" s="205"/>
      <c r="O160" s="205"/>
      <c r="P160" s="205"/>
      <c r="Q160" s="205"/>
      <c r="R160" s="205"/>
      <c r="S160" s="205"/>
      <c r="T160" s="205"/>
      <c r="U160" s="205"/>
      <c r="V160" s="205"/>
      <c r="W160" s="205"/>
      <c r="X160" s="205"/>
      <c r="Y160" s="205"/>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205"/>
      <c r="AZ160" s="205"/>
      <c r="BA160" s="205"/>
    </row>
    <row r="161" s="120" customFormat="1" ht="30" customHeight="1" spans="1:53">
      <c r="A161" s="138" t="s">
        <v>62</v>
      </c>
      <c r="B161" s="137"/>
      <c r="C161" s="137"/>
      <c r="D161" s="137"/>
      <c r="E161" s="137"/>
      <c r="F161" s="137"/>
      <c r="G161" s="137"/>
      <c r="H161" s="137"/>
      <c r="I161" s="205"/>
      <c r="J161" s="205"/>
      <c r="K161" s="205"/>
      <c r="L161" s="205"/>
      <c r="M161" s="205"/>
      <c r="N161" s="205"/>
      <c r="O161" s="205"/>
      <c r="P161" s="205"/>
      <c r="Q161" s="205"/>
      <c r="R161" s="205"/>
      <c r="S161" s="205"/>
      <c r="T161" s="205"/>
      <c r="U161" s="205"/>
      <c r="V161" s="205"/>
      <c r="W161" s="205"/>
      <c r="X161" s="205"/>
      <c r="Y161" s="205"/>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205"/>
      <c r="AZ161" s="205"/>
      <c r="BA161" s="205"/>
    </row>
    <row r="162" s="120" customFormat="1" ht="30" customHeight="1" spans="1:53">
      <c r="A162" s="138" t="s">
        <v>62</v>
      </c>
      <c r="B162" s="137"/>
      <c r="C162" s="137"/>
      <c r="D162" s="137"/>
      <c r="E162" s="137"/>
      <c r="F162" s="137"/>
      <c r="G162" s="137"/>
      <c r="H162" s="137"/>
      <c r="I162" s="205"/>
      <c r="J162" s="205"/>
      <c r="K162" s="205"/>
      <c r="L162" s="205"/>
      <c r="M162" s="205"/>
      <c r="N162" s="205"/>
      <c r="O162" s="205"/>
      <c r="P162" s="205"/>
      <c r="Q162" s="205"/>
      <c r="R162" s="205"/>
      <c r="S162" s="205"/>
      <c r="T162" s="205"/>
      <c r="U162" s="205"/>
      <c r="V162" s="205"/>
      <c r="W162" s="205"/>
      <c r="X162" s="205"/>
      <c r="Y162" s="205"/>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205"/>
      <c r="AZ162" s="205"/>
      <c r="BA162" s="205"/>
    </row>
    <row r="163" s="120" customFormat="1" ht="30" customHeight="1" spans="1:53">
      <c r="A163" s="138" t="s">
        <v>62</v>
      </c>
      <c r="B163" s="137"/>
      <c r="C163" s="137"/>
      <c r="D163" s="137"/>
      <c r="E163" s="137"/>
      <c r="F163" s="137"/>
      <c r="G163" s="137"/>
      <c r="H163" s="137"/>
      <c r="I163" s="205"/>
      <c r="J163" s="205"/>
      <c r="K163" s="205"/>
      <c r="L163" s="205"/>
      <c r="M163" s="205"/>
      <c r="N163" s="205"/>
      <c r="O163" s="205"/>
      <c r="P163" s="205"/>
      <c r="Q163" s="205"/>
      <c r="R163" s="205"/>
      <c r="S163" s="205"/>
      <c r="T163" s="205"/>
      <c r="U163" s="205"/>
      <c r="V163" s="205"/>
      <c r="W163" s="205"/>
      <c r="X163" s="205"/>
      <c r="Y163" s="205"/>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205"/>
      <c r="AZ163" s="205"/>
      <c r="BA163" s="205"/>
    </row>
    <row r="164" s="120" customFormat="1" ht="30" customHeight="1" spans="1:53">
      <c r="A164" s="138" t="s">
        <v>62</v>
      </c>
      <c r="B164" s="137"/>
      <c r="C164" s="137"/>
      <c r="D164" s="137"/>
      <c r="E164" s="137"/>
      <c r="F164" s="137"/>
      <c r="G164" s="137"/>
      <c r="H164" s="137"/>
      <c r="I164" s="205"/>
      <c r="J164" s="205"/>
      <c r="K164" s="205"/>
      <c r="L164" s="205"/>
      <c r="M164" s="205"/>
      <c r="N164" s="205"/>
      <c r="O164" s="205"/>
      <c r="P164" s="205"/>
      <c r="Q164" s="205"/>
      <c r="R164" s="205"/>
      <c r="S164" s="205"/>
      <c r="T164" s="205"/>
      <c r="U164" s="205"/>
      <c r="V164" s="205"/>
      <c r="W164" s="205"/>
      <c r="X164" s="205"/>
      <c r="Y164" s="205"/>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205"/>
      <c r="AZ164" s="205"/>
      <c r="BA164" s="205"/>
    </row>
    <row r="165" s="120" customFormat="1" ht="30" customHeight="1" spans="1:53">
      <c r="A165" s="204" t="s">
        <v>61</v>
      </c>
      <c r="B165" s="137"/>
      <c r="C165" s="137"/>
      <c r="D165" s="137"/>
      <c r="E165" s="137"/>
      <c r="F165" s="137"/>
      <c r="G165" s="137"/>
      <c r="H165" s="137"/>
      <c r="I165" s="205"/>
      <c r="J165" s="205"/>
      <c r="K165" s="205"/>
      <c r="L165" s="205"/>
      <c r="M165" s="205"/>
      <c r="N165" s="205"/>
      <c r="O165" s="205"/>
      <c r="P165" s="205"/>
      <c r="Q165" s="205"/>
      <c r="R165" s="205"/>
      <c r="S165" s="205"/>
      <c r="T165" s="205"/>
      <c r="U165" s="205"/>
      <c r="V165" s="205"/>
      <c r="W165" s="205"/>
      <c r="X165" s="205"/>
      <c r="Y165" s="205"/>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205"/>
      <c r="AZ165" s="205"/>
      <c r="BA165" s="205"/>
    </row>
    <row r="166" s="120" customFormat="1" ht="30" customHeight="1" spans="1:53">
      <c r="A166" s="138" t="s">
        <v>62</v>
      </c>
      <c r="B166" s="137"/>
      <c r="C166" s="137"/>
      <c r="D166" s="137"/>
      <c r="E166" s="137"/>
      <c r="F166" s="137"/>
      <c r="G166" s="137"/>
      <c r="H166" s="137"/>
      <c r="I166" s="205"/>
      <c r="J166" s="205"/>
      <c r="K166" s="205"/>
      <c r="L166" s="205"/>
      <c r="M166" s="205"/>
      <c r="N166" s="205"/>
      <c r="O166" s="205"/>
      <c r="P166" s="205"/>
      <c r="Q166" s="205"/>
      <c r="R166" s="205"/>
      <c r="S166" s="205"/>
      <c r="T166" s="205"/>
      <c r="U166" s="205"/>
      <c r="V166" s="205"/>
      <c r="W166" s="205"/>
      <c r="X166" s="205"/>
      <c r="Y166" s="205"/>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205"/>
      <c r="AZ166" s="205"/>
      <c r="BA166" s="205"/>
    </row>
    <row r="167" s="120" customFormat="1" ht="30" customHeight="1" spans="1:53">
      <c r="A167" s="138" t="s">
        <v>62</v>
      </c>
      <c r="B167" s="137"/>
      <c r="C167" s="137"/>
      <c r="D167" s="137"/>
      <c r="E167" s="137"/>
      <c r="F167" s="137"/>
      <c r="G167" s="137"/>
      <c r="H167" s="137"/>
      <c r="I167" s="205"/>
      <c r="J167" s="205"/>
      <c r="K167" s="205"/>
      <c r="L167" s="205"/>
      <c r="M167" s="205"/>
      <c r="N167" s="205"/>
      <c r="O167" s="205"/>
      <c r="P167" s="205"/>
      <c r="Q167" s="205"/>
      <c r="R167" s="205"/>
      <c r="S167" s="205"/>
      <c r="T167" s="205"/>
      <c r="U167" s="205"/>
      <c r="V167" s="205"/>
      <c r="W167" s="205"/>
      <c r="X167" s="205"/>
      <c r="Y167" s="205"/>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205"/>
      <c r="AZ167" s="205"/>
      <c r="BA167" s="205"/>
    </row>
    <row r="168" s="120" customFormat="1" ht="30" customHeight="1" spans="1:53">
      <c r="A168" s="138" t="s">
        <v>62</v>
      </c>
      <c r="B168" s="137"/>
      <c r="C168" s="137"/>
      <c r="D168" s="137"/>
      <c r="E168" s="137"/>
      <c r="F168" s="137"/>
      <c r="G168" s="137"/>
      <c r="H168" s="137"/>
      <c r="I168" s="205"/>
      <c r="J168" s="205"/>
      <c r="K168" s="205"/>
      <c r="L168" s="205"/>
      <c r="M168" s="205"/>
      <c r="N168" s="205"/>
      <c r="O168" s="205"/>
      <c r="P168" s="205"/>
      <c r="Q168" s="205"/>
      <c r="R168" s="205"/>
      <c r="S168" s="205"/>
      <c r="T168" s="205"/>
      <c r="U168" s="205"/>
      <c r="V168" s="205"/>
      <c r="W168" s="205"/>
      <c r="X168" s="205"/>
      <c r="Y168" s="205"/>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205"/>
      <c r="AZ168" s="205"/>
      <c r="BA168" s="205"/>
    </row>
    <row r="169" s="120" customFormat="1" ht="30" customHeight="1" spans="1:53">
      <c r="A169" s="138" t="s">
        <v>62</v>
      </c>
      <c r="B169" s="137"/>
      <c r="C169" s="137"/>
      <c r="D169" s="137"/>
      <c r="E169" s="137"/>
      <c r="F169" s="137"/>
      <c r="G169" s="137"/>
      <c r="H169" s="137"/>
      <c r="I169" s="205"/>
      <c r="J169" s="205"/>
      <c r="K169" s="205"/>
      <c r="L169" s="205"/>
      <c r="M169" s="205"/>
      <c r="N169" s="205"/>
      <c r="O169" s="205"/>
      <c r="P169" s="205"/>
      <c r="Q169" s="205"/>
      <c r="R169" s="205"/>
      <c r="S169" s="205"/>
      <c r="T169" s="205"/>
      <c r="U169" s="205"/>
      <c r="V169" s="205"/>
      <c r="W169" s="205"/>
      <c r="X169" s="205"/>
      <c r="Y169" s="205"/>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205"/>
      <c r="AZ169" s="205"/>
      <c r="BA169" s="205"/>
    </row>
    <row r="170" s="120" customFormat="1" ht="30" customHeight="1" spans="1:53">
      <c r="A170" s="138" t="s">
        <v>62</v>
      </c>
      <c r="B170" s="137"/>
      <c r="C170" s="137"/>
      <c r="D170" s="137"/>
      <c r="E170" s="137"/>
      <c r="F170" s="137"/>
      <c r="G170" s="137"/>
      <c r="H170" s="137"/>
      <c r="I170" s="205"/>
      <c r="J170" s="205"/>
      <c r="K170" s="205"/>
      <c r="L170" s="205"/>
      <c r="M170" s="205"/>
      <c r="N170" s="205"/>
      <c r="O170" s="205"/>
      <c r="P170" s="205"/>
      <c r="Q170" s="205"/>
      <c r="R170" s="205"/>
      <c r="S170" s="205"/>
      <c r="T170" s="205"/>
      <c r="U170" s="205"/>
      <c r="V170" s="205"/>
      <c r="W170" s="205"/>
      <c r="X170" s="205"/>
      <c r="Y170" s="205"/>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205"/>
      <c r="AZ170" s="205"/>
      <c r="BA170" s="205"/>
    </row>
    <row r="171" s="120" customFormat="1" ht="30" customHeight="1" spans="1:53">
      <c r="A171" s="136" t="s">
        <v>60</v>
      </c>
      <c r="B171" s="137"/>
      <c r="C171" s="137"/>
      <c r="D171" s="137"/>
      <c r="E171" s="137"/>
      <c r="F171" s="137"/>
      <c r="G171" s="137"/>
      <c r="H171" s="137"/>
      <c r="I171" s="205"/>
      <c r="J171" s="205"/>
      <c r="K171" s="205"/>
      <c r="L171" s="205"/>
      <c r="M171" s="205"/>
      <c r="N171" s="205"/>
      <c r="O171" s="205"/>
      <c r="P171" s="205"/>
      <c r="Q171" s="205"/>
      <c r="R171" s="205"/>
      <c r="S171" s="205"/>
      <c r="T171" s="205"/>
      <c r="U171" s="205"/>
      <c r="V171" s="205"/>
      <c r="W171" s="205"/>
      <c r="X171" s="205"/>
      <c r="Y171" s="205"/>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205"/>
      <c r="AZ171" s="205"/>
      <c r="BA171" s="205"/>
    </row>
    <row r="172" s="120" customFormat="1" ht="30" customHeight="1" spans="1:53">
      <c r="A172" s="204" t="s">
        <v>61</v>
      </c>
      <c r="B172" s="137"/>
      <c r="C172" s="137"/>
      <c r="D172" s="137"/>
      <c r="E172" s="137"/>
      <c r="F172" s="137"/>
      <c r="G172" s="137"/>
      <c r="H172" s="137"/>
      <c r="I172" s="205"/>
      <c r="J172" s="205"/>
      <c r="K172" s="205"/>
      <c r="L172" s="205"/>
      <c r="M172" s="205"/>
      <c r="N172" s="205"/>
      <c r="O172" s="205"/>
      <c r="P172" s="205"/>
      <c r="Q172" s="205"/>
      <c r="R172" s="205"/>
      <c r="S172" s="205"/>
      <c r="T172" s="205"/>
      <c r="U172" s="205"/>
      <c r="V172" s="205"/>
      <c r="W172" s="205"/>
      <c r="X172" s="205"/>
      <c r="Y172" s="205"/>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205"/>
      <c r="AZ172" s="205"/>
      <c r="BA172" s="205"/>
    </row>
    <row r="173" s="120" customFormat="1" ht="30" customHeight="1" spans="1:53">
      <c r="A173" s="138" t="s">
        <v>62</v>
      </c>
      <c r="B173" s="137"/>
      <c r="C173" s="137"/>
      <c r="D173" s="137"/>
      <c r="E173" s="137"/>
      <c r="F173" s="137"/>
      <c r="G173" s="137"/>
      <c r="H173" s="137"/>
      <c r="I173" s="205"/>
      <c r="J173" s="205"/>
      <c r="K173" s="205"/>
      <c r="L173" s="205"/>
      <c r="M173" s="205"/>
      <c r="N173" s="205"/>
      <c r="O173" s="205"/>
      <c r="P173" s="205"/>
      <c r="Q173" s="205"/>
      <c r="R173" s="205"/>
      <c r="S173" s="205"/>
      <c r="T173" s="205"/>
      <c r="U173" s="205"/>
      <c r="V173" s="205"/>
      <c r="W173" s="205"/>
      <c r="X173" s="205"/>
      <c r="Y173" s="205"/>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205"/>
      <c r="AZ173" s="205"/>
      <c r="BA173" s="205"/>
    </row>
    <row r="174" s="120" customFormat="1" ht="30" customHeight="1" spans="1:53">
      <c r="A174" s="138" t="s">
        <v>62</v>
      </c>
      <c r="B174" s="137"/>
      <c r="C174" s="137"/>
      <c r="D174" s="137"/>
      <c r="E174" s="137"/>
      <c r="F174" s="137"/>
      <c r="G174" s="137"/>
      <c r="H174" s="137"/>
      <c r="I174" s="205"/>
      <c r="J174" s="205"/>
      <c r="K174" s="205"/>
      <c r="L174" s="205"/>
      <c r="M174" s="205"/>
      <c r="N174" s="205"/>
      <c r="O174" s="205"/>
      <c r="P174" s="205"/>
      <c r="Q174" s="205"/>
      <c r="R174" s="205"/>
      <c r="S174" s="205"/>
      <c r="T174" s="205"/>
      <c r="U174" s="205"/>
      <c r="V174" s="205"/>
      <c r="W174" s="205"/>
      <c r="X174" s="205"/>
      <c r="Y174" s="205"/>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205"/>
      <c r="AZ174" s="205"/>
      <c r="BA174" s="205"/>
    </row>
    <row r="175" s="120" customFormat="1" ht="30" customHeight="1" spans="1:53">
      <c r="A175" s="204" t="s">
        <v>61</v>
      </c>
      <c r="B175" s="137"/>
      <c r="C175" s="137"/>
      <c r="D175" s="137"/>
      <c r="E175" s="137"/>
      <c r="F175" s="137"/>
      <c r="G175" s="137"/>
      <c r="H175" s="137"/>
      <c r="I175" s="205"/>
      <c r="J175" s="205"/>
      <c r="K175" s="205"/>
      <c r="L175" s="205"/>
      <c r="M175" s="205"/>
      <c r="N175" s="205"/>
      <c r="O175" s="205"/>
      <c r="P175" s="205"/>
      <c r="Q175" s="205"/>
      <c r="R175" s="205"/>
      <c r="S175" s="205"/>
      <c r="T175" s="205"/>
      <c r="U175" s="205"/>
      <c r="V175" s="205"/>
      <c r="W175" s="205"/>
      <c r="X175" s="205"/>
      <c r="Y175" s="205"/>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205"/>
      <c r="AZ175" s="205"/>
      <c r="BA175" s="205"/>
    </row>
    <row r="176" s="120" customFormat="1" ht="30" customHeight="1" spans="1:53">
      <c r="A176" s="138" t="s">
        <v>62</v>
      </c>
      <c r="B176" s="137"/>
      <c r="C176" s="137"/>
      <c r="D176" s="137"/>
      <c r="E176" s="137"/>
      <c r="F176" s="137"/>
      <c r="G176" s="137"/>
      <c r="H176" s="137"/>
      <c r="I176" s="205"/>
      <c r="J176" s="205"/>
      <c r="K176" s="205"/>
      <c r="L176" s="205"/>
      <c r="M176" s="205"/>
      <c r="N176" s="205"/>
      <c r="O176" s="205"/>
      <c r="P176" s="205"/>
      <c r="Q176" s="205"/>
      <c r="R176" s="205"/>
      <c r="S176" s="205"/>
      <c r="T176" s="205"/>
      <c r="U176" s="205"/>
      <c r="V176" s="205"/>
      <c r="W176" s="205"/>
      <c r="X176" s="205"/>
      <c r="Y176" s="205"/>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205"/>
      <c r="AZ176" s="205"/>
      <c r="BA176" s="205"/>
    </row>
    <row r="177" s="120" customFormat="1" ht="30" customHeight="1" spans="1:53">
      <c r="A177" s="138" t="s">
        <v>62</v>
      </c>
      <c r="B177" s="137"/>
      <c r="C177" s="137"/>
      <c r="D177" s="137"/>
      <c r="E177" s="137"/>
      <c r="F177" s="137"/>
      <c r="G177" s="137"/>
      <c r="H177" s="137"/>
      <c r="I177" s="205"/>
      <c r="J177" s="205"/>
      <c r="K177" s="205"/>
      <c r="L177" s="205"/>
      <c r="M177" s="205"/>
      <c r="N177" s="205"/>
      <c r="O177" s="205"/>
      <c r="P177" s="205"/>
      <c r="Q177" s="205"/>
      <c r="R177" s="205"/>
      <c r="S177" s="205"/>
      <c r="T177" s="205"/>
      <c r="U177" s="205"/>
      <c r="V177" s="205"/>
      <c r="W177" s="205"/>
      <c r="X177" s="205"/>
      <c r="Y177" s="205"/>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205"/>
      <c r="AZ177" s="205"/>
      <c r="BA177" s="205"/>
    </row>
    <row r="178" s="120" customFormat="1" ht="30" customHeight="1" spans="1:53">
      <c r="A178" s="138" t="s">
        <v>62</v>
      </c>
      <c r="B178" s="137"/>
      <c r="C178" s="137"/>
      <c r="D178" s="137"/>
      <c r="E178" s="137"/>
      <c r="F178" s="137"/>
      <c r="G178" s="137"/>
      <c r="H178" s="137"/>
      <c r="I178" s="205"/>
      <c r="J178" s="205"/>
      <c r="K178" s="205"/>
      <c r="L178" s="205"/>
      <c r="M178" s="205"/>
      <c r="N178" s="205"/>
      <c r="O178" s="205"/>
      <c r="P178" s="205"/>
      <c r="Q178" s="205"/>
      <c r="R178" s="205"/>
      <c r="S178" s="205"/>
      <c r="T178" s="205"/>
      <c r="U178" s="205"/>
      <c r="V178" s="205"/>
      <c r="W178" s="205"/>
      <c r="X178" s="205"/>
      <c r="Y178" s="205"/>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205"/>
      <c r="AZ178" s="205"/>
      <c r="BA178" s="205"/>
    </row>
    <row r="179" s="120" customFormat="1" ht="30" customHeight="1" spans="1:53">
      <c r="A179" s="138" t="s">
        <v>62</v>
      </c>
      <c r="B179" s="137"/>
      <c r="C179" s="137"/>
      <c r="D179" s="137"/>
      <c r="E179" s="137"/>
      <c r="F179" s="137"/>
      <c r="G179" s="137"/>
      <c r="H179" s="137"/>
      <c r="I179" s="205"/>
      <c r="J179" s="205"/>
      <c r="K179" s="205"/>
      <c r="L179" s="205"/>
      <c r="M179" s="205"/>
      <c r="N179" s="205"/>
      <c r="O179" s="205"/>
      <c r="P179" s="205"/>
      <c r="Q179" s="205"/>
      <c r="R179" s="205"/>
      <c r="S179" s="205"/>
      <c r="T179" s="205"/>
      <c r="U179" s="205"/>
      <c r="V179" s="205"/>
      <c r="W179" s="205"/>
      <c r="X179" s="205"/>
      <c r="Y179" s="205"/>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205"/>
      <c r="AZ179" s="205"/>
      <c r="BA179" s="205"/>
    </row>
    <row r="180" s="120" customFormat="1" ht="30" customHeight="1" spans="1:53">
      <c r="A180" s="136" t="s">
        <v>60</v>
      </c>
      <c r="B180" s="137"/>
      <c r="C180" s="137"/>
      <c r="D180" s="137"/>
      <c r="E180" s="137"/>
      <c r="F180" s="137"/>
      <c r="G180" s="137"/>
      <c r="H180" s="137"/>
      <c r="I180" s="205"/>
      <c r="J180" s="205"/>
      <c r="K180" s="205"/>
      <c r="L180" s="205"/>
      <c r="M180" s="205"/>
      <c r="N180" s="205"/>
      <c r="O180" s="205"/>
      <c r="P180" s="205"/>
      <c r="Q180" s="205"/>
      <c r="R180" s="205"/>
      <c r="S180" s="205"/>
      <c r="T180" s="205"/>
      <c r="U180" s="205"/>
      <c r="V180" s="205"/>
      <c r="W180" s="205"/>
      <c r="X180" s="205"/>
      <c r="Y180" s="205"/>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205"/>
      <c r="AZ180" s="205"/>
      <c r="BA180" s="205"/>
    </row>
    <row r="181" s="120" customFormat="1" ht="30" customHeight="1" spans="1:53">
      <c r="A181" s="136" t="s">
        <v>61</v>
      </c>
      <c r="B181" s="137"/>
      <c r="C181" s="137"/>
      <c r="D181" s="137"/>
      <c r="E181" s="137"/>
      <c r="F181" s="137"/>
      <c r="G181" s="137"/>
      <c r="H181" s="137"/>
      <c r="I181" s="205"/>
      <c r="J181" s="205"/>
      <c r="K181" s="205"/>
      <c r="L181" s="205"/>
      <c r="M181" s="205"/>
      <c r="N181" s="205"/>
      <c r="O181" s="205"/>
      <c r="P181" s="205"/>
      <c r="Q181" s="205"/>
      <c r="R181" s="205"/>
      <c r="S181" s="205"/>
      <c r="T181" s="205"/>
      <c r="U181" s="205"/>
      <c r="V181" s="205"/>
      <c r="W181" s="205"/>
      <c r="X181" s="205"/>
      <c r="Y181" s="205"/>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205"/>
      <c r="AZ181" s="205"/>
      <c r="BA181" s="205"/>
    </row>
    <row r="182" s="120" customFormat="1" ht="30" customHeight="1" spans="1:53">
      <c r="A182" s="136" t="s">
        <v>62</v>
      </c>
      <c r="B182" s="137"/>
      <c r="C182" s="137"/>
      <c r="D182" s="137"/>
      <c r="E182" s="137"/>
      <c r="F182" s="137"/>
      <c r="G182" s="137"/>
      <c r="H182" s="137"/>
      <c r="I182" s="205"/>
      <c r="J182" s="205"/>
      <c r="K182" s="205"/>
      <c r="L182" s="205"/>
      <c r="M182" s="205"/>
      <c r="N182" s="205"/>
      <c r="O182" s="205"/>
      <c r="P182" s="205"/>
      <c r="Q182" s="205"/>
      <c r="R182" s="205"/>
      <c r="S182" s="205"/>
      <c r="T182" s="205"/>
      <c r="U182" s="205"/>
      <c r="V182" s="205"/>
      <c r="W182" s="205"/>
      <c r="X182" s="205"/>
      <c r="Y182" s="205"/>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205"/>
      <c r="AZ182" s="205"/>
      <c r="BA182" s="205"/>
    </row>
    <row r="183" s="120" customFormat="1" ht="30" customHeight="1" spans="1:53">
      <c r="A183" s="136" t="s">
        <v>60</v>
      </c>
      <c r="B183" s="137"/>
      <c r="C183" s="137"/>
      <c r="D183" s="137"/>
      <c r="E183" s="137"/>
      <c r="F183" s="137"/>
      <c r="G183" s="137"/>
      <c r="H183" s="137"/>
      <c r="I183" s="205">
        <f t="shared" ref="I183:R183" si="96">I184</f>
        <v>1</v>
      </c>
      <c r="J183" s="205"/>
      <c r="K183" s="205">
        <f t="shared" si="96"/>
        <v>0</v>
      </c>
      <c r="L183" s="205">
        <f t="shared" si="96"/>
        <v>0</v>
      </c>
      <c r="M183" s="205">
        <f t="shared" si="96"/>
        <v>0</v>
      </c>
      <c r="N183" s="205">
        <f t="shared" si="96"/>
        <v>0</v>
      </c>
      <c r="O183" s="205">
        <f t="shared" si="96"/>
        <v>0</v>
      </c>
      <c r="P183" s="205">
        <f t="shared" si="96"/>
        <v>0</v>
      </c>
      <c r="Q183" s="205">
        <f t="shared" si="96"/>
        <v>0</v>
      </c>
      <c r="R183" s="205">
        <f t="shared" si="96"/>
        <v>1</v>
      </c>
      <c r="S183" s="205"/>
      <c r="T183" s="205"/>
      <c r="U183" s="205"/>
      <c r="V183" s="205"/>
      <c r="W183" s="205"/>
      <c r="X183" s="205"/>
      <c r="Y183" s="205"/>
      <c r="Z183" s="168">
        <f t="shared" ref="Z183:AE183" si="97">Z184</f>
        <v>72.45</v>
      </c>
      <c r="AA183" s="168">
        <f t="shared" si="97"/>
        <v>72.45</v>
      </c>
      <c r="AB183" s="168">
        <f t="shared" si="97"/>
        <v>45.54</v>
      </c>
      <c r="AC183" s="168">
        <f t="shared" si="97"/>
        <v>45.54</v>
      </c>
      <c r="AD183" s="168">
        <f t="shared" si="97"/>
        <v>0</v>
      </c>
      <c r="AE183" s="168">
        <f t="shared" si="97"/>
        <v>0</v>
      </c>
      <c r="AF183" s="168">
        <f t="shared" ref="AF183:AX183" si="98">AF184</f>
        <v>0</v>
      </c>
      <c r="AG183" s="168">
        <f t="shared" si="98"/>
        <v>45.54</v>
      </c>
      <c r="AH183" s="168">
        <f t="shared" si="98"/>
        <v>0</v>
      </c>
      <c r="AI183" s="168">
        <f t="shared" si="98"/>
        <v>0</v>
      </c>
      <c r="AJ183" s="168">
        <f t="shared" si="98"/>
        <v>0</v>
      </c>
      <c r="AK183" s="168">
        <f t="shared" si="98"/>
        <v>0</v>
      </c>
      <c r="AL183" s="168">
        <f t="shared" si="98"/>
        <v>0</v>
      </c>
      <c r="AM183" s="168">
        <f t="shared" si="98"/>
        <v>0</v>
      </c>
      <c r="AN183" s="168">
        <f t="shared" si="98"/>
        <v>0</v>
      </c>
      <c r="AO183" s="168">
        <f t="shared" si="98"/>
        <v>26.91</v>
      </c>
      <c r="AP183" s="168">
        <f t="shared" si="98"/>
        <v>0</v>
      </c>
      <c r="AQ183" s="168">
        <f t="shared" si="98"/>
        <v>0</v>
      </c>
      <c r="AR183" s="168">
        <f t="shared" si="98"/>
        <v>0</v>
      </c>
      <c r="AS183" s="168">
        <f t="shared" si="98"/>
        <v>0</v>
      </c>
      <c r="AT183" s="168">
        <f t="shared" si="98"/>
        <v>0</v>
      </c>
      <c r="AU183" s="168">
        <f t="shared" si="98"/>
        <v>0</v>
      </c>
      <c r="AV183" s="168">
        <f t="shared" si="98"/>
        <v>0</v>
      </c>
      <c r="AW183" s="168"/>
      <c r="AX183" s="168">
        <f>AX184</f>
        <v>0</v>
      </c>
      <c r="AY183" s="205"/>
      <c r="AZ183" s="205"/>
      <c r="BA183" s="205"/>
    </row>
    <row r="184" s="120" customFormat="1" ht="30" customHeight="1" spans="1:53">
      <c r="A184" s="136" t="s">
        <v>61</v>
      </c>
      <c r="B184" s="137"/>
      <c r="C184" s="137"/>
      <c r="D184" s="137"/>
      <c r="E184" s="137"/>
      <c r="F184" s="137"/>
      <c r="G184" s="137"/>
      <c r="H184" s="137"/>
      <c r="I184" s="205">
        <f t="shared" ref="I184:R184" si="99">I185+I186</f>
        <v>1</v>
      </c>
      <c r="J184" s="205"/>
      <c r="K184" s="205">
        <f t="shared" si="99"/>
        <v>0</v>
      </c>
      <c r="L184" s="205">
        <f t="shared" si="99"/>
        <v>0</v>
      </c>
      <c r="M184" s="205">
        <f t="shared" si="99"/>
        <v>0</v>
      </c>
      <c r="N184" s="205">
        <f t="shared" si="99"/>
        <v>0</v>
      </c>
      <c r="O184" s="205">
        <f t="shared" si="99"/>
        <v>0</v>
      </c>
      <c r="P184" s="205">
        <f t="shared" si="99"/>
        <v>0</v>
      </c>
      <c r="Q184" s="205">
        <f t="shared" si="99"/>
        <v>0</v>
      </c>
      <c r="R184" s="205">
        <f t="shared" si="99"/>
        <v>1</v>
      </c>
      <c r="S184" s="205"/>
      <c r="T184" s="205"/>
      <c r="U184" s="205"/>
      <c r="V184" s="205"/>
      <c r="W184" s="205"/>
      <c r="X184" s="205"/>
      <c r="Y184" s="205"/>
      <c r="Z184" s="168">
        <f t="shared" ref="Z184:AE184" si="100">Z185+Z186</f>
        <v>72.45</v>
      </c>
      <c r="AA184" s="168">
        <f t="shared" si="100"/>
        <v>72.45</v>
      </c>
      <c r="AB184" s="168">
        <f t="shared" si="100"/>
        <v>45.54</v>
      </c>
      <c r="AC184" s="168">
        <f t="shared" si="100"/>
        <v>45.54</v>
      </c>
      <c r="AD184" s="168">
        <f t="shared" si="100"/>
        <v>0</v>
      </c>
      <c r="AE184" s="168">
        <f t="shared" si="100"/>
        <v>0</v>
      </c>
      <c r="AF184" s="168">
        <f t="shared" ref="AF184:AX184" si="101">AF185+AF186</f>
        <v>0</v>
      </c>
      <c r="AG184" s="168">
        <f t="shared" si="101"/>
        <v>45.54</v>
      </c>
      <c r="AH184" s="168">
        <f t="shared" si="101"/>
        <v>0</v>
      </c>
      <c r="AI184" s="168">
        <f t="shared" si="101"/>
        <v>0</v>
      </c>
      <c r="AJ184" s="168">
        <f t="shared" si="101"/>
        <v>0</v>
      </c>
      <c r="AK184" s="168">
        <f t="shared" si="101"/>
        <v>0</v>
      </c>
      <c r="AL184" s="168">
        <f t="shared" si="101"/>
        <v>0</v>
      </c>
      <c r="AM184" s="168">
        <f t="shared" si="101"/>
        <v>0</v>
      </c>
      <c r="AN184" s="168">
        <f t="shared" si="101"/>
        <v>0</v>
      </c>
      <c r="AO184" s="168">
        <f t="shared" si="101"/>
        <v>26.91</v>
      </c>
      <c r="AP184" s="168">
        <f t="shared" si="101"/>
        <v>0</v>
      </c>
      <c r="AQ184" s="168">
        <f t="shared" si="101"/>
        <v>0</v>
      </c>
      <c r="AR184" s="168">
        <f t="shared" si="101"/>
        <v>0</v>
      </c>
      <c r="AS184" s="168">
        <f t="shared" si="101"/>
        <v>0</v>
      </c>
      <c r="AT184" s="168">
        <f t="shared" si="101"/>
        <v>0</v>
      </c>
      <c r="AU184" s="168">
        <f t="shared" si="101"/>
        <v>0</v>
      </c>
      <c r="AV184" s="168">
        <f t="shared" si="101"/>
        <v>0</v>
      </c>
      <c r="AW184" s="168"/>
      <c r="AX184" s="168">
        <f>AX185+AX186</f>
        <v>0</v>
      </c>
      <c r="AY184" s="205"/>
      <c r="AZ184" s="205"/>
      <c r="BA184" s="205"/>
    </row>
    <row r="185" s="120" customFormat="1" ht="45" customHeight="1" spans="1:53">
      <c r="A185" s="138" t="s">
        <v>62</v>
      </c>
      <c r="B185" s="137"/>
      <c r="C185" s="137"/>
      <c r="D185" s="137"/>
      <c r="E185" s="137"/>
      <c r="F185" s="137"/>
      <c r="G185" s="137"/>
      <c r="H185" s="137"/>
      <c r="I185" s="205"/>
      <c r="J185" s="205"/>
      <c r="K185" s="205"/>
      <c r="L185" s="205"/>
      <c r="M185" s="205"/>
      <c r="N185" s="205"/>
      <c r="O185" s="205"/>
      <c r="P185" s="205"/>
      <c r="Q185" s="205"/>
      <c r="R185" s="205"/>
      <c r="S185" s="205"/>
      <c r="T185" s="205"/>
      <c r="U185" s="205"/>
      <c r="V185" s="205"/>
      <c r="W185" s="205"/>
      <c r="X185" s="205"/>
      <c r="Y185" s="205"/>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205"/>
      <c r="AZ185" s="205"/>
      <c r="BA185" s="205"/>
    </row>
    <row r="186" s="120" customFormat="1" ht="30" customHeight="1" spans="1:53">
      <c r="A186" s="138" t="s">
        <v>62</v>
      </c>
      <c r="B186" s="137"/>
      <c r="C186" s="137"/>
      <c r="D186" s="137"/>
      <c r="E186" s="137"/>
      <c r="F186" s="137"/>
      <c r="G186" s="137"/>
      <c r="H186" s="137"/>
      <c r="I186" s="205">
        <f t="shared" ref="I186:R186" si="102">SUM(I187)</f>
        <v>1</v>
      </c>
      <c r="J186" s="205">
        <f t="shared" si="102"/>
        <v>6900</v>
      </c>
      <c r="K186" s="205">
        <f t="shared" si="102"/>
        <v>0</v>
      </c>
      <c r="L186" s="205">
        <f t="shared" si="102"/>
        <v>0</v>
      </c>
      <c r="M186" s="205">
        <f t="shared" si="102"/>
        <v>0</v>
      </c>
      <c r="N186" s="205">
        <f t="shared" si="102"/>
        <v>0</v>
      </c>
      <c r="O186" s="205">
        <f t="shared" si="102"/>
        <v>0</v>
      </c>
      <c r="P186" s="205">
        <f t="shared" si="102"/>
        <v>0</v>
      </c>
      <c r="Q186" s="205">
        <f t="shared" si="102"/>
        <v>0</v>
      </c>
      <c r="R186" s="205">
        <f t="shared" si="102"/>
        <v>1</v>
      </c>
      <c r="S186" s="205"/>
      <c r="T186" s="205"/>
      <c r="U186" s="205"/>
      <c r="V186" s="205"/>
      <c r="W186" s="205"/>
      <c r="X186" s="205"/>
      <c r="Y186" s="205"/>
      <c r="Z186" s="168">
        <f t="shared" ref="Z186:AE186" si="103">SUM(Z187)</f>
        <v>72.45</v>
      </c>
      <c r="AA186" s="168">
        <f t="shared" si="103"/>
        <v>72.45</v>
      </c>
      <c r="AB186" s="168">
        <f t="shared" si="103"/>
        <v>45.54</v>
      </c>
      <c r="AC186" s="168">
        <f t="shared" si="103"/>
        <v>45.54</v>
      </c>
      <c r="AD186" s="168">
        <f t="shared" si="103"/>
        <v>0</v>
      </c>
      <c r="AE186" s="168">
        <f t="shared" si="103"/>
        <v>0</v>
      </c>
      <c r="AF186" s="168">
        <f t="shared" ref="AF186:AX186" si="104">SUM(AF187)</f>
        <v>0</v>
      </c>
      <c r="AG186" s="168">
        <f t="shared" si="104"/>
        <v>45.54</v>
      </c>
      <c r="AH186" s="168">
        <f t="shared" si="104"/>
        <v>0</v>
      </c>
      <c r="AI186" s="168">
        <f t="shared" si="104"/>
        <v>0</v>
      </c>
      <c r="AJ186" s="168">
        <f t="shared" si="104"/>
        <v>0</v>
      </c>
      <c r="AK186" s="168">
        <f t="shared" si="104"/>
        <v>0</v>
      </c>
      <c r="AL186" s="168">
        <f t="shared" si="104"/>
        <v>0</v>
      </c>
      <c r="AM186" s="168">
        <f t="shared" si="104"/>
        <v>0</v>
      </c>
      <c r="AN186" s="168">
        <f t="shared" si="104"/>
        <v>0</v>
      </c>
      <c r="AO186" s="168">
        <f t="shared" si="104"/>
        <v>26.91</v>
      </c>
      <c r="AP186" s="168">
        <f t="shared" si="104"/>
        <v>0</v>
      </c>
      <c r="AQ186" s="168">
        <f t="shared" si="104"/>
        <v>0</v>
      </c>
      <c r="AR186" s="168">
        <f t="shared" si="104"/>
        <v>0</v>
      </c>
      <c r="AS186" s="168">
        <f t="shared" si="104"/>
        <v>0</v>
      </c>
      <c r="AT186" s="168">
        <f t="shared" si="104"/>
        <v>0</v>
      </c>
      <c r="AU186" s="168">
        <f t="shared" si="104"/>
        <v>0</v>
      </c>
      <c r="AV186" s="168">
        <f t="shared" si="104"/>
        <v>0</v>
      </c>
      <c r="AW186" s="168"/>
      <c r="AX186" s="168">
        <f>SUM(AX187)</f>
        <v>0</v>
      </c>
      <c r="AY186" s="205"/>
      <c r="AZ186" s="205"/>
      <c r="BA186" s="205"/>
    </row>
    <row r="187" s="123" customFormat="1" ht="233" customHeight="1" spans="1:53">
      <c r="A187" s="152">
        <f>MAX($A$11:A186)+1</f>
        <v>58</v>
      </c>
      <c r="B187" s="144" t="s">
        <v>438</v>
      </c>
      <c r="C187" s="144">
        <v>2023</v>
      </c>
      <c r="D187" s="147" t="s">
        <v>439</v>
      </c>
      <c r="E187" s="166" t="s">
        <v>66</v>
      </c>
      <c r="F187" s="142" t="s">
        <v>312</v>
      </c>
      <c r="G187" s="142" t="s">
        <v>192</v>
      </c>
      <c r="H187" s="142" t="s">
        <v>440</v>
      </c>
      <c r="I187" s="153">
        <v>1</v>
      </c>
      <c r="J187" s="153">
        <v>6900</v>
      </c>
      <c r="K187" s="153"/>
      <c r="L187" s="153"/>
      <c r="M187" s="153"/>
      <c r="N187" s="153"/>
      <c r="O187" s="153"/>
      <c r="P187" s="153"/>
      <c r="Q187" s="153"/>
      <c r="R187" s="153">
        <v>1</v>
      </c>
      <c r="S187" s="153">
        <v>6900</v>
      </c>
      <c r="T187" s="153">
        <v>28900</v>
      </c>
      <c r="U187" s="142" t="s">
        <v>441</v>
      </c>
      <c r="V187" s="142" t="s">
        <v>442</v>
      </c>
      <c r="W187" s="142" t="s">
        <v>441</v>
      </c>
      <c r="X187" s="142" t="s">
        <v>442</v>
      </c>
      <c r="Y187" s="142" t="s">
        <v>443</v>
      </c>
      <c r="Z187" s="143">
        <v>72.45</v>
      </c>
      <c r="AA187" s="143">
        <v>72.45</v>
      </c>
      <c r="AB187" s="143">
        <v>45.54</v>
      </c>
      <c r="AC187" s="143">
        <v>45.54</v>
      </c>
      <c r="AD187" s="153"/>
      <c r="AE187" s="153"/>
      <c r="AF187" s="153"/>
      <c r="AG187" s="153">
        <v>45.54</v>
      </c>
      <c r="AH187" s="153"/>
      <c r="AI187" s="153"/>
      <c r="AJ187" s="153"/>
      <c r="AK187" s="153"/>
      <c r="AL187" s="153"/>
      <c r="AM187" s="153"/>
      <c r="AN187" s="153"/>
      <c r="AO187" s="153">
        <v>26.91</v>
      </c>
      <c r="AP187" s="153"/>
      <c r="AQ187" s="153"/>
      <c r="AR187" s="153"/>
      <c r="AS187" s="153"/>
      <c r="AT187" s="153"/>
      <c r="AU187" s="153"/>
      <c r="AV187" s="153"/>
      <c r="AW187" s="153"/>
      <c r="AX187" s="153"/>
      <c r="AY187" s="222" t="s">
        <v>444</v>
      </c>
      <c r="AZ187" s="222" t="s">
        <v>445</v>
      </c>
      <c r="BA187" s="222"/>
    </row>
    <row r="188" s="120" customFormat="1" ht="30" customHeight="1" spans="1:53">
      <c r="A188" s="138" t="s">
        <v>62</v>
      </c>
      <c r="B188" s="137"/>
      <c r="C188" s="137"/>
      <c r="D188" s="137"/>
      <c r="E188" s="137"/>
      <c r="F188" s="137"/>
      <c r="G188" s="137"/>
      <c r="H188" s="137"/>
      <c r="I188" s="205"/>
      <c r="J188" s="205"/>
      <c r="K188" s="205"/>
      <c r="L188" s="205"/>
      <c r="M188" s="205"/>
      <c r="N188" s="205"/>
      <c r="O188" s="205"/>
      <c r="P188" s="205"/>
      <c r="Q188" s="205"/>
      <c r="R188" s="205"/>
      <c r="S188" s="205"/>
      <c r="T188" s="205"/>
      <c r="U188" s="205"/>
      <c r="V188" s="205"/>
      <c r="W188" s="205"/>
      <c r="X188" s="205"/>
      <c r="Y188" s="205"/>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205"/>
      <c r="AZ188" s="205"/>
      <c r="BA188" s="205"/>
    </row>
  </sheetData>
  <autoFilter ref="A6:BH188">
    <extLst/>
  </autoFilter>
  <mergeCells count="179">
    <mergeCell ref="A1:D1"/>
    <mergeCell ref="A2:AZ2"/>
    <mergeCell ref="K3:R3"/>
    <mergeCell ref="S3:T3"/>
    <mergeCell ref="U3:Y3"/>
    <mergeCell ref="Z3:AX3"/>
    <mergeCell ref="AD4:AI4"/>
    <mergeCell ref="B6:H6"/>
    <mergeCell ref="B7:H7"/>
    <mergeCell ref="B8:H8"/>
    <mergeCell ref="B9:H9"/>
    <mergeCell ref="B10:H10"/>
    <mergeCell ref="B11:H11"/>
    <mergeCell ref="B28:H28"/>
    <mergeCell ref="B29:H29"/>
    <mergeCell ref="B36:H36"/>
    <mergeCell ref="B38:H38"/>
    <mergeCell ref="B42:H42"/>
    <mergeCell ref="B43:H43"/>
    <mergeCell ref="B44:H44"/>
    <mergeCell ref="B45:H45"/>
    <mergeCell ref="B46:H46"/>
    <mergeCell ref="B49:H49"/>
    <mergeCell ref="B50:H50"/>
    <mergeCell ref="B51:H51"/>
    <mergeCell ref="B53:H53"/>
    <mergeCell ref="B54:H54"/>
    <mergeCell ref="B55:H55"/>
    <mergeCell ref="B56:H56"/>
    <mergeCell ref="B57:H57"/>
    <mergeCell ref="B58:H58"/>
    <mergeCell ref="B61:H61"/>
    <mergeCell ref="B62:H62"/>
    <mergeCell ref="B63:H63"/>
    <mergeCell ref="B64:H64"/>
    <mergeCell ref="B65:H65"/>
    <mergeCell ref="B66:H66"/>
    <mergeCell ref="B67:H67"/>
    <mergeCell ref="B68:H68"/>
    <mergeCell ref="B73:H73"/>
    <mergeCell ref="B74:H74"/>
    <mergeCell ref="B75:H75"/>
    <mergeCell ref="B76:H76"/>
    <mergeCell ref="B77:H77"/>
    <mergeCell ref="B78:H78"/>
    <mergeCell ref="B79:H79"/>
    <mergeCell ref="B81:H81"/>
    <mergeCell ref="B82:H82"/>
    <mergeCell ref="B83:H83"/>
    <mergeCell ref="B84:H84"/>
    <mergeCell ref="B85:H85"/>
    <mergeCell ref="B86:H86"/>
    <mergeCell ref="B87:H87"/>
    <mergeCell ref="B88:H88"/>
    <mergeCell ref="B89:H89"/>
    <mergeCell ref="B90:H90"/>
    <mergeCell ref="B91:H91"/>
    <mergeCell ref="B92:H92"/>
    <mergeCell ref="B93:H93"/>
    <mergeCell ref="B94:H94"/>
    <mergeCell ref="B95:H95"/>
    <mergeCell ref="B96:H96"/>
    <mergeCell ref="B97:H97"/>
    <mergeCell ref="B98:H98"/>
    <mergeCell ref="B99:H99"/>
    <mergeCell ref="B100:H100"/>
    <mergeCell ref="B101:H101"/>
    <mergeCell ref="B103:H103"/>
    <mergeCell ref="B104:H104"/>
    <mergeCell ref="B105:H105"/>
    <mergeCell ref="B106:H106"/>
    <mergeCell ref="B107:H107"/>
    <mergeCell ref="B111:H111"/>
    <mergeCell ref="B115:H115"/>
    <mergeCell ref="B116:H116"/>
    <mergeCell ref="B117:H117"/>
    <mergeCell ref="B118:H118"/>
    <mergeCell ref="B119:H119"/>
    <mergeCell ref="B124:H124"/>
    <mergeCell ref="B125:H125"/>
    <mergeCell ref="B126:H126"/>
    <mergeCell ref="B127:H127"/>
    <mergeCell ref="B128:H128"/>
    <mergeCell ref="B138:H138"/>
    <mergeCell ref="B139:H139"/>
    <mergeCell ref="B140:H140"/>
    <mergeCell ref="B141:H141"/>
    <mergeCell ref="B142:H142"/>
    <mergeCell ref="B143:H143"/>
    <mergeCell ref="B144:H144"/>
    <mergeCell ref="B145:H145"/>
    <mergeCell ref="B146:H146"/>
    <mergeCell ref="B147:H147"/>
    <mergeCell ref="B148:H148"/>
    <mergeCell ref="B149:H149"/>
    <mergeCell ref="B150:H150"/>
    <mergeCell ref="B151:H151"/>
    <mergeCell ref="B152:H152"/>
    <mergeCell ref="B153:H153"/>
    <mergeCell ref="B154:H154"/>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73:H173"/>
    <mergeCell ref="B174:H174"/>
    <mergeCell ref="B175:H175"/>
    <mergeCell ref="B176:H176"/>
    <mergeCell ref="B177:H177"/>
    <mergeCell ref="B178:H178"/>
    <mergeCell ref="B179:H179"/>
    <mergeCell ref="B180:H180"/>
    <mergeCell ref="B181:H181"/>
    <mergeCell ref="B182:H182"/>
    <mergeCell ref="B183:H183"/>
    <mergeCell ref="B184:H184"/>
    <mergeCell ref="B185:H185"/>
    <mergeCell ref="B186:H186"/>
    <mergeCell ref="B188:H188"/>
    <mergeCell ref="A3:A5"/>
    <mergeCell ref="B3:B5"/>
    <mergeCell ref="C3:C5"/>
    <mergeCell ref="D3:D5"/>
    <mergeCell ref="E3:E5"/>
    <mergeCell ref="F3:F5"/>
    <mergeCell ref="G3:G5"/>
    <mergeCell ref="H3:H5"/>
    <mergeCell ref="I3:I5"/>
    <mergeCell ref="J3: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3:AY5"/>
    <mergeCell ref="AZ3:AZ5"/>
    <mergeCell ref="BA3:BA5"/>
  </mergeCells>
  <printOptions horizontalCentered="1"/>
  <pageMargins left="0.0784722222222222" right="0.0784722222222222" top="0.314583333333333" bottom="0.275" header="0.236111111111111" footer="0.196527777777778"/>
  <pageSetup paperSize="9" scale="14"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6"/>
  <sheetViews>
    <sheetView workbookViewId="0">
      <selection activeCell="B19" sqref="B19"/>
    </sheetView>
  </sheetViews>
  <sheetFormatPr defaultColWidth="8.8" defaultRowHeight="17.5" outlineLevelCol="6"/>
  <cols>
    <col min="1" max="1" width="9.44545454545455" style="76" customWidth="1"/>
    <col min="2" max="2" width="36.2545454545455" style="77" customWidth="1"/>
    <col min="3" max="3" width="6.25454545454545" style="78" customWidth="1"/>
    <col min="4" max="4" width="10.7818181818182" style="79" customWidth="1"/>
    <col min="5" max="5" width="10.5545454545455" style="80" customWidth="1"/>
    <col min="6" max="6" width="11.5" style="81" customWidth="1"/>
    <col min="7" max="7" width="17.2545454545455" style="82" customWidth="1"/>
    <col min="8" max="16314" width="8.8" style="73"/>
    <col min="16315" max="16354" width="8.8" style="83"/>
    <col min="16355" max="16384" width="8.8" style="84"/>
  </cols>
  <sheetData>
    <row r="1" spans="1:1">
      <c r="A1" s="85" t="s">
        <v>0</v>
      </c>
    </row>
    <row r="2" s="73" customFormat="1" ht="36" customHeight="1" spans="1:7">
      <c r="A2" s="86" t="s">
        <v>446</v>
      </c>
      <c r="B2" s="86"/>
      <c r="C2" s="86"/>
      <c r="D2" s="86"/>
      <c r="E2" s="86"/>
      <c r="F2" s="86"/>
      <c r="G2" s="86"/>
    </row>
    <row r="3" s="74" customFormat="1" ht="21" customHeight="1" spans="1:7">
      <c r="A3" s="87" t="s">
        <v>3</v>
      </c>
      <c r="B3" s="87" t="s">
        <v>447</v>
      </c>
      <c r="C3" s="87" t="s">
        <v>11</v>
      </c>
      <c r="D3" s="88" t="s">
        <v>448</v>
      </c>
      <c r="E3" s="89"/>
      <c r="F3" s="90" t="s">
        <v>449</v>
      </c>
      <c r="G3" s="91"/>
    </row>
    <row r="4" s="74" customFormat="1" ht="35" customHeight="1" spans="1:7">
      <c r="A4" s="87"/>
      <c r="B4" s="87"/>
      <c r="C4" s="92"/>
      <c r="D4" s="87" t="s">
        <v>450</v>
      </c>
      <c r="E4" s="93" t="s">
        <v>451</v>
      </c>
      <c r="F4" s="90" t="s">
        <v>452</v>
      </c>
      <c r="G4" s="91" t="s">
        <v>453</v>
      </c>
    </row>
    <row r="5" s="75" customFormat="1" ht="23" customHeight="1" spans="1:7">
      <c r="A5" s="30" t="s">
        <v>454</v>
      </c>
      <c r="B5" s="31"/>
      <c r="C5" s="32">
        <v>58</v>
      </c>
      <c r="D5" s="94"/>
      <c r="E5" s="94"/>
      <c r="F5" s="30">
        <v>128763.919596</v>
      </c>
      <c r="G5" s="95">
        <f>F5/$F$5</f>
        <v>1</v>
      </c>
    </row>
    <row r="6" s="75" customFormat="1" ht="18" customHeight="1" spans="1:7">
      <c r="A6" s="63" t="s">
        <v>455</v>
      </c>
      <c r="B6" s="64" t="s">
        <v>456</v>
      </c>
      <c r="C6" s="65">
        <v>36</v>
      </c>
      <c r="D6" s="65"/>
      <c r="E6" s="65"/>
      <c r="F6" s="63">
        <v>107168.059596</v>
      </c>
      <c r="G6" s="96">
        <f>F6/$F$5</f>
        <v>0.832283297465955</v>
      </c>
    </row>
    <row r="7" s="75" customFormat="1" ht="18" customHeight="1" spans="1:7">
      <c r="A7" s="30" t="s">
        <v>457</v>
      </c>
      <c r="B7" s="31" t="s">
        <v>458</v>
      </c>
      <c r="C7" s="32">
        <v>29</v>
      </c>
      <c r="D7" s="32"/>
      <c r="E7" s="32"/>
      <c r="F7" s="30">
        <v>42870.059596</v>
      </c>
      <c r="G7" s="97">
        <f>F7/$F$5</f>
        <v>0.332935341907158</v>
      </c>
    </row>
    <row r="8" s="75" customFormat="1" ht="18" customHeight="1" spans="1:7">
      <c r="A8" s="30">
        <v>1</v>
      </c>
      <c r="B8" s="31" t="s">
        <v>459</v>
      </c>
      <c r="C8" s="32">
        <v>16</v>
      </c>
      <c r="D8" s="32"/>
      <c r="E8" s="32"/>
      <c r="F8" s="30">
        <v>20164.543596</v>
      </c>
      <c r="G8" s="97">
        <f>F8/$F$5</f>
        <v>0.156600883689055</v>
      </c>
    </row>
    <row r="9" s="75" customFormat="1" ht="18" customHeight="1" spans="1:7">
      <c r="A9" s="36" t="s">
        <v>460</v>
      </c>
      <c r="B9" s="31" t="s">
        <v>461</v>
      </c>
      <c r="C9" s="98"/>
      <c r="D9" s="33"/>
      <c r="E9" s="34"/>
      <c r="F9" s="99"/>
      <c r="G9" s="97">
        <f>F9/$F$5</f>
        <v>0</v>
      </c>
    </row>
    <row r="10" s="75" customFormat="1" ht="18" customHeight="1" spans="1:7">
      <c r="A10" s="36" t="s">
        <v>462</v>
      </c>
      <c r="B10" s="31" t="s">
        <v>463</v>
      </c>
      <c r="C10" s="98">
        <v>16</v>
      </c>
      <c r="D10" s="100" t="s">
        <v>464</v>
      </c>
      <c r="E10" s="33">
        <v>38743.24</v>
      </c>
      <c r="F10" s="30">
        <v>20164.543596</v>
      </c>
      <c r="G10" s="97">
        <f>F10/$F$5</f>
        <v>0.156600883689055</v>
      </c>
    </row>
    <row r="11" s="75" customFormat="1" ht="18" customHeight="1" spans="1:7">
      <c r="A11" s="30">
        <v>2</v>
      </c>
      <c r="B11" s="31" t="s">
        <v>465</v>
      </c>
      <c r="C11" s="32">
        <v>10</v>
      </c>
      <c r="D11" s="32"/>
      <c r="E11" s="32"/>
      <c r="F11" s="30">
        <v>20515</v>
      </c>
      <c r="G11" s="97">
        <f>F11/$F$5</f>
        <v>0.159322580924581</v>
      </c>
    </row>
    <row r="12" s="75" customFormat="1" ht="18" customHeight="1" spans="1:7">
      <c r="A12" s="36" t="s">
        <v>460</v>
      </c>
      <c r="B12" s="31" t="s">
        <v>466</v>
      </c>
      <c r="C12" s="98">
        <v>6</v>
      </c>
      <c r="D12" s="33" t="s">
        <v>467</v>
      </c>
      <c r="E12" s="34">
        <v>4673</v>
      </c>
      <c r="F12" s="30">
        <v>3724</v>
      </c>
      <c r="G12" s="97">
        <f>F12/$F$5</f>
        <v>0.0289211450822881</v>
      </c>
    </row>
    <row r="13" s="75" customFormat="1" ht="18" customHeight="1" spans="1:7">
      <c r="A13" s="36" t="s">
        <v>462</v>
      </c>
      <c r="B13" s="31" t="s">
        <v>468</v>
      </c>
      <c r="C13" s="98">
        <v>1</v>
      </c>
      <c r="D13" s="33" t="s">
        <v>469</v>
      </c>
      <c r="E13" s="34">
        <v>1</v>
      </c>
      <c r="F13" s="30">
        <v>191</v>
      </c>
      <c r="G13" s="97">
        <f>F13/$F$5</f>
        <v>0.00148333477731392</v>
      </c>
    </row>
    <row r="14" s="75" customFormat="1" ht="18" customHeight="1" spans="1:7">
      <c r="A14" s="36" t="s">
        <v>470</v>
      </c>
      <c r="B14" s="31" t="s">
        <v>471</v>
      </c>
      <c r="C14" s="98">
        <v>3</v>
      </c>
      <c r="D14" s="33" t="s">
        <v>472</v>
      </c>
      <c r="E14" s="34">
        <v>22</v>
      </c>
      <c r="F14" s="30">
        <v>16600</v>
      </c>
      <c r="G14" s="97">
        <f>F14/$F$5</f>
        <v>0.128918101064979</v>
      </c>
    </row>
    <row r="15" s="75" customFormat="1" ht="18" customHeight="1" spans="1:7">
      <c r="A15" s="36" t="s">
        <v>473</v>
      </c>
      <c r="B15" s="31" t="s">
        <v>474</v>
      </c>
      <c r="C15" s="98"/>
      <c r="D15" s="33"/>
      <c r="E15" s="34"/>
      <c r="F15" s="30"/>
      <c r="G15" s="97">
        <f>F15/$F$5</f>
        <v>0</v>
      </c>
    </row>
    <row r="16" s="75" customFormat="1" ht="18" customHeight="1" spans="1:7">
      <c r="A16" s="30">
        <v>3</v>
      </c>
      <c r="B16" s="31" t="s">
        <v>475</v>
      </c>
      <c r="C16" s="98"/>
      <c r="D16" s="33"/>
      <c r="E16" s="34"/>
      <c r="F16" s="99"/>
      <c r="G16" s="97">
        <f>F16/$F$5</f>
        <v>0</v>
      </c>
    </row>
    <row r="17" s="75" customFormat="1" ht="18" customHeight="1" spans="1:7">
      <c r="A17" s="30">
        <v>4</v>
      </c>
      <c r="B17" s="31" t="s">
        <v>476</v>
      </c>
      <c r="C17" s="32">
        <v>2</v>
      </c>
      <c r="D17" s="33"/>
      <c r="E17" s="34"/>
      <c r="F17" s="30">
        <v>1850.466</v>
      </c>
      <c r="G17" s="97">
        <f>F17/$F$5</f>
        <v>0.0143709977593559</v>
      </c>
    </row>
    <row r="18" s="75" customFormat="1" ht="18" customHeight="1" spans="1:7">
      <c r="A18" s="36" t="s">
        <v>460</v>
      </c>
      <c r="B18" s="31" t="s">
        <v>477</v>
      </c>
      <c r="C18" s="98"/>
      <c r="D18" s="33"/>
      <c r="E18" s="34"/>
      <c r="F18" s="99"/>
      <c r="G18" s="97">
        <f>F18/$F$5</f>
        <v>0</v>
      </c>
    </row>
    <row r="19" s="75" customFormat="1" ht="18" customHeight="1" spans="1:7">
      <c r="A19" s="36" t="s">
        <v>462</v>
      </c>
      <c r="B19" s="31" t="s">
        <v>478</v>
      </c>
      <c r="C19" s="98">
        <v>2</v>
      </c>
      <c r="D19" s="33" t="s">
        <v>464</v>
      </c>
      <c r="E19" s="34">
        <v>48062.94</v>
      </c>
      <c r="F19" s="30">
        <v>1850.466</v>
      </c>
      <c r="G19" s="97">
        <f>F19/$F$5</f>
        <v>0.0143709977593559</v>
      </c>
    </row>
    <row r="20" s="75" customFormat="1" ht="18" customHeight="1" spans="1:7">
      <c r="A20" s="36" t="s">
        <v>470</v>
      </c>
      <c r="B20" s="31" t="s">
        <v>479</v>
      </c>
      <c r="C20" s="98"/>
      <c r="D20" s="33"/>
      <c r="E20" s="34"/>
      <c r="F20" s="99"/>
      <c r="G20" s="97">
        <f>F20/$F$5</f>
        <v>0</v>
      </c>
    </row>
    <row r="21" s="75" customFormat="1" ht="18" customHeight="1" spans="1:7">
      <c r="A21" s="36" t="s">
        <v>473</v>
      </c>
      <c r="B21" s="31" t="s">
        <v>480</v>
      </c>
      <c r="C21" s="98"/>
      <c r="D21" s="33"/>
      <c r="E21" s="34"/>
      <c r="F21" s="99"/>
      <c r="G21" s="97">
        <f>F21/$F$5</f>
        <v>0</v>
      </c>
    </row>
    <row r="22" s="75" customFormat="1" ht="18" customHeight="1" spans="1:7">
      <c r="A22" s="30">
        <v>5</v>
      </c>
      <c r="B22" s="31" t="s">
        <v>481</v>
      </c>
      <c r="C22" s="98">
        <v>1</v>
      </c>
      <c r="D22" s="33" t="s">
        <v>469</v>
      </c>
      <c r="E22" s="34">
        <v>1</v>
      </c>
      <c r="F22" s="30">
        <v>340.05</v>
      </c>
      <c r="G22" s="97">
        <f>F22/$F$5</f>
        <v>0.00264087953416544</v>
      </c>
    </row>
    <row r="23" s="75" customFormat="1" ht="18" customHeight="1" spans="1:7">
      <c r="A23" s="30">
        <v>6</v>
      </c>
      <c r="B23" s="31" t="s">
        <v>482</v>
      </c>
      <c r="C23" s="98"/>
      <c r="D23" s="33"/>
      <c r="E23" s="34"/>
      <c r="F23" s="99"/>
      <c r="G23" s="97">
        <f>F23/$F$5</f>
        <v>0</v>
      </c>
    </row>
    <row r="24" s="75" customFormat="1" ht="18" customHeight="1" spans="1:7">
      <c r="A24" s="30">
        <v>7</v>
      </c>
      <c r="B24" s="37" t="s">
        <v>483</v>
      </c>
      <c r="C24" s="98"/>
      <c r="D24" s="33"/>
      <c r="E24" s="34"/>
      <c r="F24" s="99"/>
      <c r="G24" s="97">
        <f>F24/$F$5</f>
        <v>0</v>
      </c>
    </row>
    <row r="25" s="75" customFormat="1" ht="18" customHeight="1" spans="1:7">
      <c r="A25" s="30" t="s">
        <v>484</v>
      </c>
      <c r="B25" s="37" t="s">
        <v>485</v>
      </c>
      <c r="C25" s="32">
        <v>2</v>
      </c>
      <c r="D25" s="33"/>
      <c r="E25" s="34"/>
      <c r="F25" s="30">
        <v>408</v>
      </c>
      <c r="G25" s="97">
        <f>F25/$F$5</f>
        <v>0.00316858947195853</v>
      </c>
    </row>
    <row r="26" s="75" customFormat="1" ht="18" customHeight="1" spans="1:7">
      <c r="A26" s="30">
        <v>1</v>
      </c>
      <c r="B26" s="37" t="s">
        <v>486</v>
      </c>
      <c r="C26" s="98"/>
      <c r="D26" s="33"/>
      <c r="E26" s="34"/>
      <c r="F26" s="99"/>
      <c r="G26" s="97">
        <f>F26/$F$5</f>
        <v>0</v>
      </c>
    </row>
    <row r="27" s="75" customFormat="1" ht="18" customHeight="1" spans="1:7">
      <c r="A27" s="30">
        <v>2</v>
      </c>
      <c r="B27" s="39" t="s">
        <v>487</v>
      </c>
      <c r="C27" s="98"/>
      <c r="D27" s="33"/>
      <c r="E27" s="34"/>
      <c r="F27" s="99"/>
      <c r="G27" s="97">
        <f>F27/$F$5</f>
        <v>0</v>
      </c>
    </row>
    <row r="28" s="75" customFormat="1" ht="18" customHeight="1" spans="1:7">
      <c r="A28" s="30">
        <v>3</v>
      </c>
      <c r="B28" s="37" t="s">
        <v>488</v>
      </c>
      <c r="C28" s="98">
        <v>2</v>
      </c>
      <c r="D28" s="33" t="s">
        <v>489</v>
      </c>
      <c r="E28" s="34">
        <v>3400</v>
      </c>
      <c r="F28" s="30">
        <v>408</v>
      </c>
      <c r="G28" s="97">
        <f>F28/$F$5</f>
        <v>0.00316858947195853</v>
      </c>
    </row>
    <row r="29" s="75" customFormat="1" ht="18" customHeight="1" spans="1:7">
      <c r="A29" s="30">
        <v>4</v>
      </c>
      <c r="B29" s="37" t="s">
        <v>490</v>
      </c>
      <c r="C29" s="98"/>
      <c r="D29" s="33"/>
      <c r="E29" s="34"/>
      <c r="F29" s="99"/>
      <c r="G29" s="97">
        <f>F29/$F$5</f>
        <v>0</v>
      </c>
    </row>
    <row r="30" s="75" customFormat="1" ht="18" customHeight="1" spans="1:7">
      <c r="A30" s="30" t="s">
        <v>491</v>
      </c>
      <c r="B30" s="37" t="s">
        <v>492</v>
      </c>
      <c r="C30" s="32">
        <v>4</v>
      </c>
      <c r="D30" s="32"/>
      <c r="E30" s="32"/>
      <c r="F30" s="30">
        <v>63000</v>
      </c>
      <c r="G30" s="97">
        <f>F30/$F$5</f>
        <v>0.489267491993596</v>
      </c>
    </row>
    <row r="31" s="75" customFormat="1" ht="18" customHeight="1" spans="1:7">
      <c r="A31" s="30">
        <v>1</v>
      </c>
      <c r="B31" s="37" t="s">
        <v>493</v>
      </c>
      <c r="C31" s="32">
        <v>0</v>
      </c>
      <c r="D31" s="33"/>
      <c r="E31" s="34"/>
      <c r="F31" s="30">
        <v>0</v>
      </c>
      <c r="G31" s="97">
        <f>F31/$F$5</f>
        <v>0</v>
      </c>
    </row>
    <row r="32" s="75" customFormat="1" ht="18" customHeight="1" spans="1:7">
      <c r="A32" s="36" t="s">
        <v>460</v>
      </c>
      <c r="B32" s="37" t="s">
        <v>494</v>
      </c>
      <c r="C32" s="98"/>
      <c r="D32" s="33"/>
      <c r="E32" s="34"/>
      <c r="F32" s="99"/>
      <c r="G32" s="97">
        <f>F32/$F$5</f>
        <v>0</v>
      </c>
    </row>
    <row r="33" s="75" customFormat="1" ht="18" customHeight="1" spans="1:7">
      <c r="A33" s="36" t="s">
        <v>462</v>
      </c>
      <c r="B33" s="37" t="s">
        <v>495</v>
      </c>
      <c r="C33" s="98"/>
      <c r="D33" s="33"/>
      <c r="E33" s="34"/>
      <c r="F33" s="30"/>
      <c r="G33" s="97">
        <f>F33/$F$5</f>
        <v>0</v>
      </c>
    </row>
    <row r="34" s="75" customFormat="1" ht="18" customHeight="1" spans="1:7">
      <c r="A34" s="36" t="s">
        <v>470</v>
      </c>
      <c r="B34" s="37" t="s">
        <v>496</v>
      </c>
      <c r="C34" s="98"/>
      <c r="D34" s="33"/>
      <c r="E34" s="34"/>
      <c r="F34" s="30"/>
      <c r="G34" s="97">
        <f>F34/$F$5</f>
        <v>0</v>
      </c>
    </row>
    <row r="35" s="75" customFormat="1" ht="18" customHeight="1" spans="1:7">
      <c r="A35" s="36" t="s">
        <v>473</v>
      </c>
      <c r="B35" s="37" t="s">
        <v>497</v>
      </c>
      <c r="C35" s="98"/>
      <c r="D35" s="33"/>
      <c r="E35" s="34"/>
      <c r="F35" s="99"/>
      <c r="G35" s="97">
        <f>F35/$F$5</f>
        <v>0</v>
      </c>
    </row>
    <row r="36" s="75" customFormat="1" ht="18" customHeight="1" spans="1:7">
      <c r="A36" s="30">
        <v>2</v>
      </c>
      <c r="B36" s="39" t="s">
        <v>498</v>
      </c>
      <c r="C36" s="98">
        <v>4</v>
      </c>
      <c r="D36" s="33" t="s">
        <v>469</v>
      </c>
      <c r="E36" s="34">
        <v>4</v>
      </c>
      <c r="F36" s="30">
        <v>63000</v>
      </c>
      <c r="G36" s="97">
        <f>F36/$F$5</f>
        <v>0.489267491993596</v>
      </c>
    </row>
    <row r="37" s="75" customFormat="1" ht="18" customHeight="1" spans="1:7">
      <c r="A37" s="30" t="s">
        <v>499</v>
      </c>
      <c r="B37" s="39" t="s">
        <v>500</v>
      </c>
      <c r="C37" s="32"/>
      <c r="D37" s="33"/>
      <c r="E37" s="34"/>
      <c r="F37" s="32"/>
      <c r="G37" s="97">
        <f>F37/$F$5</f>
        <v>0</v>
      </c>
    </row>
    <row r="38" s="75" customFormat="1" ht="18" customHeight="1" spans="1:7">
      <c r="A38" s="30">
        <v>1</v>
      </c>
      <c r="B38" s="39" t="s">
        <v>501</v>
      </c>
      <c r="C38" s="98"/>
      <c r="D38" s="33"/>
      <c r="E38" s="34"/>
      <c r="F38" s="99"/>
      <c r="G38" s="97">
        <f>F38/$F$5</f>
        <v>0</v>
      </c>
    </row>
    <row r="39" s="75" customFormat="1" ht="18" customHeight="1" spans="1:7">
      <c r="A39" s="30">
        <v>2</v>
      </c>
      <c r="B39" s="39" t="s">
        <v>502</v>
      </c>
      <c r="C39" s="98"/>
      <c r="D39" s="33"/>
      <c r="E39" s="34"/>
      <c r="F39" s="99"/>
      <c r="G39" s="97">
        <f>F39/$F$5</f>
        <v>0</v>
      </c>
    </row>
    <row r="40" s="75" customFormat="1" ht="18" customHeight="1" spans="1:7">
      <c r="A40" s="30">
        <v>3</v>
      </c>
      <c r="B40" s="39" t="s">
        <v>503</v>
      </c>
      <c r="C40" s="98"/>
      <c r="D40" s="33"/>
      <c r="E40" s="34"/>
      <c r="F40" s="99"/>
      <c r="G40" s="97">
        <f>F40/$F$5</f>
        <v>0</v>
      </c>
    </row>
    <row r="41" s="75" customFormat="1" ht="18" customHeight="1" spans="1:7">
      <c r="A41" s="30">
        <v>4</v>
      </c>
      <c r="B41" s="39" t="s">
        <v>504</v>
      </c>
      <c r="C41" s="98"/>
      <c r="D41" s="33"/>
      <c r="E41" s="34"/>
      <c r="F41" s="99"/>
      <c r="G41" s="97">
        <f>F41/$F$5</f>
        <v>0</v>
      </c>
    </row>
    <row r="42" s="75" customFormat="1" ht="18" customHeight="1" spans="1:7">
      <c r="A42" s="30" t="s">
        <v>505</v>
      </c>
      <c r="B42" s="39" t="s">
        <v>506</v>
      </c>
      <c r="C42" s="32">
        <v>1</v>
      </c>
      <c r="D42" s="33"/>
      <c r="E42" s="34"/>
      <c r="F42" s="30">
        <v>890</v>
      </c>
      <c r="G42" s="97">
        <f>F42/$F$5</f>
        <v>0.00691187409324287</v>
      </c>
    </row>
    <row r="43" s="75" customFormat="1" ht="18" customHeight="1" spans="1:7">
      <c r="A43" s="30">
        <v>1</v>
      </c>
      <c r="B43" s="37" t="s">
        <v>507</v>
      </c>
      <c r="C43" s="98">
        <v>1</v>
      </c>
      <c r="D43" s="33" t="s">
        <v>469</v>
      </c>
      <c r="E43" s="34">
        <v>1</v>
      </c>
      <c r="F43" s="30">
        <v>890</v>
      </c>
      <c r="G43" s="97">
        <f>F43/$F$5</f>
        <v>0.00691187409324287</v>
      </c>
    </row>
    <row r="44" s="75" customFormat="1" ht="18" customHeight="1" spans="1:7">
      <c r="A44" s="30">
        <v>2</v>
      </c>
      <c r="B44" s="37" t="s">
        <v>508</v>
      </c>
      <c r="C44" s="98"/>
      <c r="D44" s="33"/>
      <c r="E44" s="34"/>
      <c r="F44" s="99"/>
      <c r="G44" s="97">
        <f>F44/$F$5</f>
        <v>0</v>
      </c>
    </row>
    <row r="45" s="75" customFormat="1" ht="18" customHeight="1" spans="1:7">
      <c r="A45" s="30">
        <v>3</v>
      </c>
      <c r="B45" s="37" t="s">
        <v>509</v>
      </c>
      <c r="C45" s="98"/>
      <c r="D45" s="33"/>
      <c r="E45" s="34"/>
      <c r="F45" s="99"/>
      <c r="G45" s="97">
        <f>F45/$F$5</f>
        <v>0</v>
      </c>
    </row>
    <row r="46" s="75" customFormat="1" ht="18" customHeight="1" spans="1:7">
      <c r="A46" s="30">
        <v>4</v>
      </c>
      <c r="B46" s="37" t="s">
        <v>510</v>
      </c>
      <c r="C46" s="98"/>
      <c r="D46" s="33"/>
      <c r="E46" s="34"/>
      <c r="F46" s="99"/>
      <c r="G46" s="97">
        <f>F46/$F$5</f>
        <v>0</v>
      </c>
    </row>
    <row r="47" s="75" customFormat="1" ht="18" customHeight="1" spans="1:7">
      <c r="A47" s="30">
        <v>5</v>
      </c>
      <c r="B47" s="37" t="s">
        <v>511</v>
      </c>
      <c r="C47" s="98"/>
      <c r="D47" s="33"/>
      <c r="E47" s="34"/>
      <c r="F47" s="99"/>
      <c r="G47" s="97">
        <f>F47/$F$5</f>
        <v>0</v>
      </c>
    </row>
    <row r="48" s="75" customFormat="1" ht="18" customHeight="1" spans="1:7">
      <c r="A48" s="30">
        <v>6</v>
      </c>
      <c r="B48" s="37" t="s">
        <v>512</v>
      </c>
      <c r="C48" s="98"/>
      <c r="D48" s="33"/>
      <c r="E48" s="34"/>
      <c r="F48" s="99"/>
      <c r="G48" s="97">
        <f>F48/$F$5</f>
        <v>0</v>
      </c>
    </row>
    <row r="49" s="75" customFormat="1" ht="18" customHeight="1" spans="1:7">
      <c r="A49" s="63" t="s">
        <v>513</v>
      </c>
      <c r="B49" s="64" t="s">
        <v>514</v>
      </c>
      <c r="C49" s="65">
        <v>1</v>
      </c>
      <c r="D49" s="65"/>
      <c r="E49" s="65">
        <v>1000</v>
      </c>
      <c r="F49" s="65">
        <v>1200</v>
      </c>
      <c r="G49" s="96">
        <f>F49/$F$5</f>
        <v>0.00931938079987802</v>
      </c>
    </row>
    <row r="50" s="75" customFormat="1" ht="18" customHeight="1" spans="1:7">
      <c r="A50" s="63" t="s">
        <v>457</v>
      </c>
      <c r="B50" s="37" t="s">
        <v>515</v>
      </c>
      <c r="C50" s="65"/>
      <c r="D50" s="66"/>
      <c r="E50" s="101"/>
      <c r="F50" s="65"/>
      <c r="G50" s="96">
        <f>F50/$F$5</f>
        <v>0</v>
      </c>
    </row>
    <row r="51" s="75" customFormat="1" ht="18" customHeight="1" spans="1:7">
      <c r="A51" s="30">
        <v>1</v>
      </c>
      <c r="B51" s="37" t="s">
        <v>516</v>
      </c>
      <c r="C51" s="98"/>
      <c r="D51" s="33"/>
      <c r="E51" s="34"/>
      <c r="F51" s="99"/>
      <c r="G51" s="97">
        <f>F51/$F$5</f>
        <v>0</v>
      </c>
    </row>
    <row r="52" s="75" customFormat="1" ht="18" customHeight="1" spans="1:7">
      <c r="A52" s="30">
        <v>2</v>
      </c>
      <c r="B52" s="37" t="s">
        <v>517</v>
      </c>
      <c r="C52" s="98"/>
      <c r="D52" s="33"/>
      <c r="E52" s="34"/>
      <c r="F52" s="99"/>
      <c r="G52" s="97">
        <f>F52/$F$5</f>
        <v>0</v>
      </c>
    </row>
    <row r="53" s="75" customFormat="1" ht="18" customHeight="1" spans="1:7">
      <c r="A53" s="30" t="s">
        <v>484</v>
      </c>
      <c r="B53" s="37" t="s">
        <v>518</v>
      </c>
      <c r="C53" s="32"/>
      <c r="D53" s="32"/>
      <c r="E53" s="32"/>
      <c r="F53" s="32"/>
      <c r="G53" s="97"/>
    </row>
    <row r="54" s="75" customFormat="1" ht="18" customHeight="1" spans="1:7">
      <c r="A54" s="30">
        <v>1</v>
      </c>
      <c r="B54" s="37" t="s">
        <v>519</v>
      </c>
      <c r="C54" s="98"/>
      <c r="D54" s="33"/>
      <c r="E54" s="34"/>
      <c r="F54" s="99"/>
      <c r="G54" s="97"/>
    </row>
    <row r="55" s="75" customFormat="1" ht="18" customHeight="1" spans="1:7">
      <c r="A55" s="30">
        <v>2</v>
      </c>
      <c r="B55" s="37" t="s">
        <v>520</v>
      </c>
      <c r="C55" s="98"/>
      <c r="D55" s="33"/>
      <c r="E55" s="34"/>
      <c r="F55" s="99"/>
      <c r="G55" s="97">
        <f>F55/$F$5</f>
        <v>0</v>
      </c>
    </row>
    <row r="56" s="75" customFormat="1" ht="18" customHeight="1" spans="1:7">
      <c r="A56" s="30" t="s">
        <v>491</v>
      </c>
      <c r="B56" s="37" t="s">
        <v>521</v>
      </c>
      <c r="C56" s="32"/>
      <c r="D56" s="33"/>
      <c r="E56" s="34"/>
      <c r="F56" s="32"/>
      <c r="G56" s="97">
        <f>F56/$F$5</f>
        <v>0</v>
      </c>
    </row>
    <row r="57" s="75" customFormat="1" ht="18" customHeight="1" spans="1:7">
      <c r="A57" s="30">
        <v>1</v>
      </c>
      <c r="B57" s="37" t="s">
        <v>522</v>
      </c>
      <c r="C57" s="98"/>
      <c r="D57" s="33"/>
      <c r="E57" s="34"/>
      <c r="F57" s="99"/>
      <c r="G57" s="97">
        <f>F57/$F$5</f>
        <v>0</v>
      </c>
    </row>
    <row r="58" s="75" customFormat="1" ht="18" customHeight="1" spans="1:7">
      <c r="A58" s="30">
        <v>2</v>
      </c>
      <c r="B58" s="47" t="s">
        <v>523</v>
      </c>
      <c r="C58" s="98"/>
      <c r="D58" s="33"/>
      <c r="E58" s="34"/>
      <c r="F58" s="99"/>
      <c r="G58" s="97">
        <f>F58/$F$5</f>
        <v>0</v>
      </c>
    </row>
    <row r="59" s="75" customFormat="1" ht="18" customHeight="1" spans="1:7">
      <c r="A59" s="30" t="s">
        <v>499</v>
      </c>
      <c r="B59" s="47" t="s">
        <v>524</v>
      </c>
      <c r="C59" s="32"/>
      <c r="D59" s="33"/>
      <c r="E59" s="34"/>
      <c r="F59" s="32"/>
      <c r="G59" s="97">
        <f>F59/$F$5</f>
        <v>0</v>
      </c>
    </row>
    <row r="60" s="75" customFormat="1" ht="18" customHeight="1" spans="1:7">
      <c r="A60" s="30">
        <v>1</v>
      </c>
      <c r="B60" s="47" t="s">
        <v>525</v>
      </c>
      <c r="C60" s="98"/>
      <c r="D60" s="33"/>
      <c r="E60" s="34"/>
      <c r="F60" s="99"/>
      <c r="G60" s="97">
        <f>F60/$F$5</f>
        <v>0</v>
      </c>
    </row>
    <row r="61" s="75" customFormat="1" ht="18" customHeight="1" spans="1:7">
      <c r="A61" s="30">
        <v>2</v>
      </c>
      <c r="B61" s="47" t="s">
        <v>526</v>
      </c>
      <c r="C61" s="98"/>
      <c r="D61" s="33"/>
      <c r="E61" s="34"/>
      <c r="F61" s="99"/>
      <c r="G61" s="97">
        <f>F61/$F$5</f>
        <v>0</v>
      </c>
    </row>
    <row r="62" s="75" customFormat="1" ht="18" customHeight="1" spans="1:7">
      <c r="A62" s="30">
        <v>3</v>
      </c>
      <c r="B62" s="47" t="s">
        <v>527</v>
      </c>
      <c r="C62" s="98"/>
      <c r="D62" s="33"/>
      <c r="E62" s="34"/>
      <c r="F62" s="99"/>
      <c r="G62" s="97">
        <f>F62/$F$5</f>
        <v>0</v>
      </c>
    </row>
    <row r="63" s="75" customFormat="1" ht="18" customHeight="1" spans="1:7">
      <c r="A63" s="30" t="s">
        <v>528</v>
      </c>
      <c r="B63" s="39" t="s">
        <v>529</v>
      </c>
      <c r="C63" s="32">
        <v>1</v>
      </c>
      <c r="D63" s="33"/>
      <c r="E63" s="34">
        <v>1000</v>
      </c>
      <c r="F63" s="32">
        <v>1200</v>
      </c>
      <c r="G63" s="97">
        <f>F63/$F$5</f>
        <v>0.00931938079987802</v>
      </c>
    </row>
    <row r="64" s="75" customFormat="1" ht="18" customHeight="1" spans="1:7">
      <c r="A64" s="30">
        <v>1</v>
      </c>
      <c r="B64" s="39" t="s">
        <v>529</v>
      </c>
      <c r="C64" s="98">
        <v>1</v>
      </c>
      <c r="D64" s="33" t="s">
        <v>530</v>
      </c>
      <c r="E64" s="34">
        <v>1000</v>
      </c>
      <c r="F64" s="99">
        <v>1200</v>
      </c>
      <c r="G64" s="97">
        <f>F64/$F$5</f>
        <v>0.00931938079987802</v>
      </c>
    </row>
    <row r="65" s="74" customFormat="1" ht="18" customHeight="1" spans="1:7">
      <c r="A65" s="63" t="s">
        <v>531</v>
      </c>
      <c r="B65" s="64" t="s">
        <v>532</v>
      </c>
      <c r="C65" s="65">
        <v>19</v>
      </c>
      <c r="D65" s="65"/>
      <c r="E65" s="65"/>
      <c r="F65" s="63">
        <v>17909.01</v>
      </c>
      <c r="G65" s="96">
        <f>F65/$F$5</f>
        <v>0.13908406994902</v>
      </c>
    </row>
    <row r="66" s="74" customFormat="1" ht="18" customHeight="1" spans="1:7">
      <c r="A66" s="63" t="s">
        <v>457</v>
      </c>
      <c r="B66" s="64" t="s">
        <v>533</v>
      </c>
      <c r="C66" s="65">
        <v>10</v>
      </c>
      <c r="D66" s="65"/>
      <c r="E66" s="65"/>
      <c r="F66" s="63">
        <v>10069.01</v>
      </c>
      <c r="G66" s="96">
        <f>F66/$F$5</f>
        <v>0.0781974487231498</v>
      </c>
    </row>
    <row r="67" s="73" customFormat="1" ht="18" customHeight="1" spans="1:7">
      <c r="A67" s="30">
        <v>1</v>
      </c>
      <c r="B67" s="47" t="s">
        <v>534</v>
      </c>
      <c r="C67" s="98"/>
      <c r="D67" s="33"/>
      <c r="E67" s="54"/>
      <c r="F67" s="99"/>
      <c r="G67" s="97">
        <f>F67/$F$5</f>
        <v>0</v>
      </c>
    </row>
    <row r="68" s="73" customFormat="1" ht="18" customHeight="1" spans="1:7">
      <c r="A68" s="30">
        <v>2</v>
      </c>
      <c r="B68" s="55" t="s">
        <v>535</v>
      </c>
      <c r="C68" s="98"/>
      <c r="D68" s="33"/>
      <c r="E68" s="54"/>
      <c r="F68" s="99"/>
      <c r="G68" s="97">
        <f>F68/$F$5</f>
        <v>0</v>
      </c>
    </row>
    <row r="69" s="73" customFormat="1" ht="18" customHeight="1" spans="1:7">
      <c r="A69" s="30">
        <v>3</v>
      </c>
      <c r="B69" s="37" t="s">
        <v>536</v>
      </c>
      <c r="C69" s="98">
        <v>3</v>
      </c>
      <c r="D69" s="102" t="s">
        <v>537</v>
      </c>
      <c r="E69" s="54">
        <v>30.26</v>
      </c>
      <c r="F69" s="30">
        <v>2640</v>
      </c>
      <c r="G69" s="97">
        <f>F69/$F$5</f>
        <v>0.0205026377597316</v>
      </c>
    </row>
    <row r="70" s="73" customFormat="1" ht="18" customHeight="1" spans="1:7">
      <c r="A70" s="30">
        <v>4</v>
      </c>
      <c r="B70" s="37" t="s">
        <v>538</v>
      </c>
      <c r="C70" s="98">
        <v>3</v>
      </c>
      <c r="D70" s="102" t="s">
        <v>537</v>
      </c>
      <c r="E70" s="33">
        <v>39.357</v>
      </c>
      <c r="F70" s="30">
        <v>2270.19</v>
      </c>
      <c r="G70" s="97">
        <f>F70/$F$5</f>
        <v>0.0176306375817292</v>
      </c>
    </row>
    <row r="71" s="73" customFormat="1" ht="28" customHeight="1" spans="1:7">
      <c r="A71" s="30">
        <v>5</v>
      </c>
      <c r="B71" s="56" t="s">
        <v>539</v>
      </c>
      <c r="C71" s="98"/>
      <c r="D71" s="33"/>
      <c r="E71" s="54"/>
      <c r="F71" s="99"/>
      <c r="G71" s="97">
        <f>F71/$F$5</f>
        <v>0</v>
      </c>
    </row>
    <row r="72" s="73" customFormat="1" ht="28" customHeight="1" spans="1:7">
      <c r="A72" s="30">
        <v>6</v>
      </c>
      <c r="B72" s="37" t="s">
        <v>540</v>
      </c>
      <c r="C72" s="98"/>
      <c r="D72" s="33"/>
      <c r="E72" s="54"/>
      <c r="F72" s="99"/>
      <c r="G72" s="97">
        <f>F72/$F$5</f>
        <v>0</v>
      </c>
    </row>
    <row r="73" s="73" customFormat="1" ht="28" customHeight="1" spans="1:7">
      <c r="A73" s="30">
        <v>7</v>
      </c>
      <c r="B73" s="57" t="s">
        <v>541</v>
      </c>
      <c r="C73" s="98"/>
      <c r="D73" s="33"/>
      <c r="E73" s="54"/>
      <c r="F73" s="99"/>
      <c r="G73" s="97">
        <f>F73/$F$5</f>
        <v>0</v>
      </c>
    </row>
    <row r="74" s="73" customFormat="1" ht="28" customHeight="1" spans="1:7">
      <c r="A74" s="30">
        <v>8</v>
      </c>
      <c r="B74" s="47" t="s">
        <v>542</v>
      </c>
      <c r="C74" s="98"/>
      <c r="D74" s="33"/>
      <c r="E74" s="54"/>
      <c r="F74" s="99"/>
      <c r="G74" s="97">
        <f>F74/$F$5</f>
        <v>0</v>
      </c>
    </row>
    <row r="75" s="73" customFormat="1" ht="21" customHeight="1" spans="1:7">
      <c r="A75" s="30">
        <v>9</v>
      </c>
      <c r="B75" s="47" t="s">
        <v>512</v>
      </c>
      <c r="C75" s="98">
        <v>4</v>
      </c>
      <c r="D75" s="33" t="s">
        <v>543</v>
      </c>
      <c r="E75" s="54">
        <v>6203</v>
      </c>
      <c r="F75" s="30">
        <v>5158.82</v>
      </c>
      <c r="G75" s="97">
        <f>F75/$F$5</f>
        <v>0.040064173381689</v>
      </c>
    </row>
    <row r="76" s="73" customFormat="1" ht="21" customHeight="1" spans="1:7">
      <c r="A76" s="103" t="s">
        <v>484</v>
      </c>
      <c r="B76" s="64" t="s">
        <v>544</v>
      </c>
      <c r="C76" s="103">
        <v>9</v>
      </c>
      <c r="D76" s="103"/>
      <c r="E76" s="103"/>
      <c r="F76" s="103">
        <v>7840</v>
      </c>
      <c r="G76" s="104">
        <f>F76/$F$5</f>
        <v>0.0608866212258697</v>
      </c>
    </row>
    <row r="77" s="73" customFormat="1" ht="21" customHeight="1" spans="1:7">
      <c r="A77" s="30">
        <v>1</v>
      </c>
      <c r="B77" s="37" t="s">
        <v>545</v>
      </c>
      <c r="C77" s="98"/>
      <c r="D77" s="33"/>
      <c r="E77" s="54"/>
      <c r="F77" s="99"/>
      <c r="G77" s="97">
        <f>F77/$F$5</f>
        <v>0</v>
      </c>
    </row>
    <row r="78" s="73" customFormat="1" ht="21" customHeight="1" spans="1:7">
      <c r="A78" s="30">
        <v>2</v>
      </c>
      <c r="B78" s="37" t="s">
        <v>546</v>
      </c>
      <c r="C78" s="98"/>
      <c r="D78" s="33"/>
      <c r="E78" s="54"/>
      <c r="F78" s="99"/>
      <c r="G78" s="97">
        <f>F78/$F$5</f>
        <v>0</v>
      </c>
    </row>
    <row r="79" s="73" customFormat="1" ht="21" customHeight="1" spans="1:7">
      <c r="A79" s="30">
        <v>3</v>
      </c>
      <c r="B79" s="37" t="s">
        <v>547</v>
      </c>
      <c r="C79" s="98"/>
      <c r="D79" s="33"/>
      <c r="E79" s="54"/>
      <c r="F79" s="99"/>
      <c r="G79" s="97">
        <f>F79/$F$5</f>
        <v>0</v>
      </c>
    </row>
    <row r="80" s="73" customFormat="1" ht="21" customHeight="1" spans="1:7">
      <c r="A80" s="30">
        <v>4</v>
      </c>
      <c r="B80" s="37" t="s">
        <v>548</v>
      </c>
      <c r="C80" s="98">
        <v>9</v>
      </c>
      <c r="D80" s="33" t="s">
        <v>469</v>
      </c>
      <c r="E80" s="32">
        <v>9</v>
      </c>
      <c r="F80" s="30">
        <v>7840</v>
      </c>
      <c r="G80" s="97">
        <f>F80/$F$5</f>
        <v>0.0608866212258697</v>
      </c>
    </row>
    <row r="81" s="73" customFormat="1" ht="21" customHeight="1" spans="1:7">
      <c r="A81" s="103" t="s">
        <v>491</v>
      </c>
      <c r="B81" s="64" t="s">
        <v>549</v>
      </c>
      <c r="C81" s="103"/>
      <c r="D81" s="103"/>
      <c r="E81" s="103"/>
      <c r="F81" s="103"/>
      <c r="G81" s="104">
        <f>F81/$F$5</f>
        <v>0</v>
      </c>
    </row>
    <row r="82" s="73" customFormat="1" ht="21" customHeight="1" spans="1:7">
      <c r="A82" s="30">
        <v>1</v>
      </c>
      <c r="B82" s="56" t="s">
        <v>550</v>
      </c>
      <c r="C82" s="98"/>
      <c r="D82" s="33"/>
      <c r="E82" s="54"/>
      <c r="F82" s="99"/>
      <c r="G82" s="97">
        <f>F82/$F$5</f>
        <v>0</v>
      </c>
    </row>
    <row r="83" s="73" customFormat="1" ht="21" customHeight="1" spans="1:7">
      <c r="A83" s="30">
        <v>2</v>
      </c>
      <c r="B83" s="37" t="s">
        <v>551</v>
      </c>
      <c r="C83" s="98"/>
      <c r="D83" s="33"/>
      <c r="E83" s="54"/>
      <c r="F83" s="99"/>
      <c r="G83" s="97">
        <f>F83/$F$5</f>
        <v>0</v>
      </c>
    </row>
    <row r="84" s="73" customFormat="1" ht="21" customHeight="1" spans="1:7">
      <c r="A84" s="30">
        <v>3</v>
      </c>
      <c r="B84" s="37" t="s">
        <v>552</v>
      </c>
      <c r="C84" s="98"/>
      <c r="D84" s="33"/>
      <c r="E84" s="54"/>
      <c r="F84" s="99"/>
      <c r="G84" s="97">
        <f>F84/$F$5</f>
        <v>0</v>
      </c>
    </row>
    <row r="85" s="73" customFormat="1" ht="21" customHeight="1" spans="1:7">
      <c r="A85" s="30">
        <v>4</v>
      </c>
      <c r="B85" s="37" t="s">
        <v>553</v>
      </c>
      <c r="C85" s="98"/>
      <c r="D85" s="33"/>
      <c r="E85" s="54"/>
      <c r="F85" s="99"/>
      <c r="G85" s="97">
        <f>F85/$F$5</f>
        <v>0</v>
      </c>
    </row>
    <row r="86" s="73" customFormat="1" ht="21" customHeight="1" spans="1:7">
      <c r="A86" s="30">
        <v>5</v>
      </c>
      <c r="B86" s="37" t="s">
        <v>554</v>
      </c>
      <c r="C86" s="98"/>
      <c r="D86" s="33"/>
      <c r="E86" s="54"/>
      <c r="F86" s="99"/>
      <c r="G86" s="97">
        <f>F86/$F$5</f>
        <v>0</v>
      </c>
    </row>
    <row r="87" s="73" customFormat="1" ht="28" customHeight="1" spans="1:7">
      <c r="A87" s="30">
        <v>6</v>
      </c>
      <c r="B87" s="37" t="s">
        <v>555</v>
      </c>
      <c r="C87" s="98"/>
      <c r="D87" s="33"/>
      <c r="E87" s="54"/>
      <c r="F87" s="99"/>
      <c r="G87" s="97">
        <f>F87/$F$5</f>
        <v>0</v>
      </c>
    </row>
    <row r="88" s="73" customFormat="1" ht="14" customHeight="1" spans="1:7">
      <c r="A88" s="63" t="s">
        <v>556</v>
      </c>
      <c r="B88" s="64" t="s">
        <v>557</v>
      </c>
      <c r="C88" s="65"/>
      <c r="D88" s="66"/>
      <c r="E88" s="67"/>
      <c r="F88" s="65"/>
      <c r="G88" s="96">
        <f>F88/$F$5</f>
        <v>0</v>
      </c>
    </row>
    <row r="89" s="73" customFormat="1" ht="14" customHeight="1" spans="1:7">
      <c r="A89" s="63" t="s">
        <v>457</v>
      </c>
      <c r="B89" s="64" t="s">
        <v>557</v>
      </c>
      <c r="C89" s="65"/>
      <c r="D89" s="66"/>
      <c r="E89" s="67"/>
      <c r="F89" s="65"/>
      <c r="G89" s="96">
        <f>F89/$F$5</f>
        <v>0</v>
      </c>
    </row>
    <row r="90" s="73" customFormat="1" ht="14" customHeight="1" spans="1:7">
      <c r="A90" s="30">
        <v>1</v>
      </c>
      <c r="B90" s="37" t="s">
        <v>558</v>
      </c>
      <c r="C90" s="98"/>
      <c r="D90" s="33"/>
      <c r="E90" s="54"/>
      <c r="F90" s="99"/>
      <c r="G90" s="97">
        <f>F90/$F$5</f>
        <v>0</v>
      </c>
    </row>
    <row r="91" s="73" customFormat="1" ht="14" customHeight="1" spans="1:7">
      <c r="A91" s="30">
        <v>2</v>
      </c>
      <c r="B91" s="37" t="s">
        <v>559</v>
      </c>
      <c r="C91" s="98"/>
      <c r="D91" s="33"/>
      <c r="E91" s="54"/>
      <c r="F91" s="99"/>
      <c r="G91" s="97">
        <f>F91/$F$5</f>
        <v>0</v>
      </c>
    </row>
    <row r="92" s="73" customFormat="1" ht="14" customHeight="1" spans="1:7">
      <c r="A92" s="30">
        <v>3</v>
      </c>
      <c r="B92" s="47" t="s">
        <v>560</v>
      </c>
      <c r="C92" s="98"/>
      <c r="D92" s="33"/>
      <c r="E92" s="54"/>
      <c r="F92" s="99"/>
      <c r="G92" s="97">
        <f>F92/$F$5</f>
        <v>0</v>
      </c>
    </row>
    <row r="93" s="73" customFormat="1" ht="14" customHeight="1" spans="1:7">
      <c r="A93" s="63" t="s">
        <v>561</v>
      </c>
      <c r="B93" s="64" t="s">
        <v>562</v>
      </c>
      <c r="C93" s="65">
        <v>1</v>
      </c>
      <c r="D93" s="65"/>
      <c r="E93" s="65"/>
      <c r="F93" s="63">
        <v>2414.4</v>
      </c>
      <c r="G93" s="96">
        <f>F93/$F$5</f>
        <v>0.0187505941693546</v>
      </c>
    </row>
    <row r="94" s="73" customFormat="1" ht="14" customHeight="1" spans="1:7">
      <c r="A94" s="103" t="s">
        <v>457</v>
      </c>
      <c r="B94" s="64" t="s">
        <v>563</v>
      </c>
      <c r="C94" s="103"/>
      <c r="D94" s="103"/>
      <c r="E94" s="103"/>
      <c r="F94" s="103"/>
      <c r="G94" s="104">
        <f>F94/$F$5</f>
        <v>0</v>
      </c>
    </row>
    <row r="95" s="73" customFormat="1" ht="14" customHeight="1" spans="1:7">
      <c r="A95" s="30">
        <v>1</v>
      </c>
      <c r="B95" s="60" t="s">
        <v>564</v>
      </c>
      <c r="C95" s="98"/>
      <c r="D95" s="33"/>
      <c r="E95" s="54"/>
      <c r="F95" s="99"/>
      <c r="G95" s="97">
        <f>F95/$F$5</f>
        <v>0</v>
      </c>
    </row>
    <row r="96" s="73" customFormat="1" ht="14" customHeight="1" spans="1:7">
      <c r="A96" s="103" t="s">
        <v>484</v>
      </c>
      <c r="B96" s="64" t="s">
        <v>565</v>
      </c>
      <c r="C96" s="103">
        <v>1</v>
      </c>
      <c r="D96" s="103"/>
      <c r="E96" s="103"/>
      <c r="F96" s="103">
        <v>2414.4</v>
      </c>
      <c r="G96" s="96">
        <f>F96/$F$5</f>
        <v>0.0187505941693546</v>
      </c>
    </row>
    <row r="97" s="73" customFormat="1" ht="14" customHeight="1" spans="1:7">
      <c r="A97" s="30">
        <v>1</v>
      </c>
      <c r="B97" s="37" t="s">
        <v>566</v>
      </c>
      <c r="C97" s="98">
        <v>1</v>
      </c>
      <c r="D97" s="33" t="s">
        <v>530</v>
      </c>
      <c r="E97" s="54">
        <v>8048</v>
      </c>
      <c r="F97" s="30">
        <v>2414.4</v>
      </c>
      <c r="G97" s="97">
        <f>F97/$F$5</f>
        <v>0.0187505941693546</v>
      </c>
    </row>
    <row r="98" s="73" customFormat="1" ht="14" customHeight="1" spans="1:7">
      <c r="A98" s="30">
        <v>2</v>
      </c>
      <c r="B98" s="37" t="s">
        <v>567</v>
      </c>
      <c r="C98" s="98"/>
      <c r="D98" s="33"/>
      <c r="E98" s="54"/>
      <c r="F98" s="99"/>
      <c r="G98" s="97">
        <f>F98/$F$5</f>
        <v>0</v>
      </c>
    </row>
    <row r="99" s="73" customFormat="1" ht="14" customHeight="1" spans="1:7">
      <c r="A99" s="30">
        <v>3</v>
      </c>
      <c r="B99" s="37" t="s">
        <v>568</v>
      </c>
      <c r="C99" s="98"/>
      <c r="D99" s="33"/>
      <c r="E99" s="54"/>
      <c r="F99" s="99"/>
      <c r="G99" s="97">
        <f>F99/$F$5</f>
        <v>0</v>
      </c>
    </row>
    <row r="100" s="73" customFormat="1" ht="14" customHeight="1" spans="1:7">
      <c r="A100" s="103" t="s">
        <v>491</v>
      </c>
      <c r="B100" s="64" t="s">
        <v>569</v>
      </c>
      <c r="C100" s="103"/>
      <c r="D100" s="103"/>
      <c r="E100" s="103"/>
      <c r="F100" s="103"/>
      <c r="G100" s="104">
        <f>F100/$F$5</f>
        <v>0</v>
      </c>
    </row>
    <row r="101" s="73" customFormat="1" ht="14" customHeight="1" spans="1:7">
      <c r="A101" s="30">
        <v>1</v>
      </c>
      <c r="B101" s="37" t="s">
        <v>570</v>
      </c>
      <c r="C101" s="98"/>
      <c r="D101" s="33"/>
      <c r="E101" s="54"/>
      <c r="F101" s="99"/>
      <c r="G101" s="97">
        <f>F101/$F$5</f>
        <v>0</v>
      </c>
    </row>
    <row r="102" s="73" customFormat="1" ht="14" customHeight="1" spans="1:7">
      <c r="A102" s="30">
        <v>2</v>
      </c>
      <c r="B102" s="37" t="s">
        <v>571</v>
      </c>
      <c r="C102" s="98"/>
      <c r="D102" s="33"/>
      <c r="E102" s="54"/>
      <c r="F102" s="99"/>
      <c r="G102" s="97">
        <f>F102/$F$5</f>
        <v>0</v>
      </c>
    </row>
    <row r="103" s="73" customFormat="1" ht="14" customHeight="1" spans="1:7">
      <c r="A103" s="30">
        <v>3</v>
      </c>
      <c r="B103" s="37" t="s">
        <v>572</v>
      </c>
      <c r="C103" s="98"/>
      <c r="D103" s="33"/>
      <c r="E103" s="54"/>
      <c r="F103" s="99"/>
      <c r="G103" s="97">
        <f>F103/$F$5</f>
        <v>0</v>
      </c>
    </row>
    <row r="104" s="73" customFormat="1" ht="14" customHeight="1" spans="1:7">
      <c r="A104" s="30">
        <v>4</v>
      </c>
      <c r="B104" s="37" t="s">
        <v>573</v>
      </c>
      <c r="C104" s="98"/>
      <c r="D104" s="33"/>
      <c r="E104" s="54"/>
      <c r="F104" s="99"/>
      <c r="G104" s="97">
        <f>F104/$F$5</f>
        <v>0</v>
      </c>
    </row>
    <row r="105" s="73" customFormat="1" ht="14" customHeight="1" spans="1:7">
      <c r="A105" s="30">
        <v>5</v>
      </c>
      <c r="B105" s="37" t="s">
        <v>574</v>
      </c>
      <c r="C105" s="98"/>
      <c r="D105" s="33"/>
      <c r="E105" s="54"/>
      <c r="F105" s="99"/>
      <c r="G105" s="97">
        <f>F105/$F$5</f>
        <v>0</v>
      </c>
    </row>
    <row r="106" s="73" customFormat="1" ht="14" customHeight="1" spans="1:7">
      <c r="A106" s="30">
        <v>6</v>
      </c>
      <c r="B106" s="37" t="s">
        <v>575</v>
      </c>
      <c r="C106" s="98"/>
      <c r="D106" s="33"/>
      <c r="E106" s="54"/>
      <c r="F106" s="99"/>
      <c r="G106" s="97">
        <f>F106/$F$5</f>
        <v>0</v>
      </c>
    </row>
    <row r="107" s="73" customFormat="1" ht="14" customHeight="1" spans="1:7">
      <c r="A107" s="103" t="s">
        <v>499</v>
      </c>
      <c r="B107" s="64" t="s">
        <v>576</v>
      </c>
      <c r="C107" s="103"/>
      <c r="D107" s="103"/>
      <c r="E107" s="103"/>
      <c r="F107" s="103"/>
      <c r="G107" s="104">
        <f>F107/$F$5</f>
        <v>0</v>
      </c>
    </row>
    <row r="108" s="73" customFormat="1" ht="14" customHeight="1" spans="1:7">
      <c r="A108" s="30">
        <v>1</v>
      </c>
      <c r="B108" s="37" t="s">
        <v>577</v>
      </c>
      <c r="C108" s="98"/>
      <c r="D108" s="33"/>
      <c r="E108" s="54"/>
      <c r="F108" s="99"/>
      <c r="G108" s="97">
        <f>F108/$F$5</f>
        <v>0</v>
      </c>
    </row>
    <row r="109" s="73" customFormat="1" ht="14" customHeight="1" spans="1:7">
      <c r="A109" s="30">
        <v>2</v>
      </c>
      <c r="B109" s="37" t="s">
        <v>578</v>
      </c>
      <c r="C109" s="98"/>
      <c r="D109" s="33"/>
      <c r="E109" s="54"/>
      <c r="F109" s="99"/>
      <c r="G109" s="97">
        <f>F109/$F$5</f>
        <v>0</v>
      </c>
    </row>
    <row r="110" s="73" customFormat="1" ht="14" customHeight="1" spans="1:7">
      <c r="A110" s="30">
        <v>3</v>
      </c>
      <c r="B110" s="37" t="s">
        <v>579</v>
      </c>
      <c r="C110" s="98"/>
      <c r="D110" s="33"/>
      <c r="E110" s="54"/>
      <c r="F110" s="99"/>
      <c r="G110" s="97">
        <f>F110/$F$5</f>
        <v>0</v>
      </c>
    </row>
    <row r="111" s="73" customFormat="1" ht="14" customHeight="1" spans="1:7">
      <c r="A111" s="30">
        <v>4</v>
      </c>
      <c r="B111" s="37" t="s">
        <v>580</v>
      </c>
      <c r="C111" s="98"/>
      <c r="D111" s="33"/>
      <c r="E111" s="54"/>
      <c r="F111" s="99"/>
      <c r="G111" s="97">
        <f>F111/$F$5</f>
        <v>0</v>
      </c>
    </row>
    <row r="112" s="73" customFormat="1" ht="14" customHeight="1" spans="1:7">
      <c r="A112" s="30">
        <v>5</v>
      </c>
      <c r="B112" s="37" t="s">
        <v>581</v>
      </c>
      <c r="C112" s="98"/>
      <c r="D112" s="33"/>
      <c r="E112" s="54"/>
      <c r="F112" s="99"/>
      <c r="G112" s="97">
        <f>F112/$F$5</f>
        <v>0</v>
      </c>
    </row>
    <row r="113" s="73" customFormat="1" ht="14" customHeight="1" spans="1:7">
      <c r="A113" s="63" t="s">
        <v>582</v>
      </c>
      <c r="B113" s="64" t="s">
        <v>583</v>
      </c>
      <c r="C113" s="65"/>
      <c r="D113" s="66"/>
      <c r="E113" s="103"/>
      <c r="F113" s="65"/>
      <c r="G113" s="96">
        <f>F113/$F$5</f>
        <v>0</v>
      </c>
    </row>
    <row r="114" s="73" customFormat="1" ht="14" customHeight="1" spans="1:7">
      <c r="A114" s="103" t="s">
        <v>457</v>
      </c>
      <c r="B114" s="64" t="s">
        <v>584</v>
      </c>
      <c r="C114" s="103"/>
      <c r="D114" s="103"/>
      <c r="E114" s="103"/>
      <c r="F114" s="103"/>
      <c r="G114" s="104">
        <f>F114/$F$5</f>
        <v>0</v>
      </c>
    </row>
    <row r="115" s="73" customFormat="1" ht="14" customHeight="1" spans="1:7">
      <c r="A115" s="30">
        <v>1</v>
      </c>
      <c r="B115" s="60" t="s">
        <v>585</v>
      </c>
      <c r="C115" s="98"/>
      <c r="D115" s="33"/>
      <c r="E115" s="62"/>
      <c r="F115" s="99"/>
      <c r="G115" s="97">
        <f>F115/$F$5</f>
        <v>0</v>
      </c>
    </row>
    <row r="116" s="73" customFormat="1" ht="14" customHeight="1" spans="1:7">
      <c r="A116" s="30">
        <v>2</v>
      </c>
      <c r="B116" s="60" t="s">
        <v>586</v>
      </c>
      <c r="C116" s="98"/>
      <c r="D116" s="33"/>
      <c r="E116" s="62"/>
      <c r="F116" s="99"/>
      <c r="G116" s="97">
        <f>F116/$F$5</f>
        <v>0</v>
      </c>
    </row>
    <row r="117" s="73" customFormat="1" ht="14" customHeight="1" spans="1:7">
      <c r="A117" s="103" t="s">
        <v>484</v>
      </c>
      <c r="B117" s="64" t="s">
        <v>587</v>
      </c>
      <c r="C117" s="103"/>
      <c r="D117" s="103"/>
      <c r="E117" s="103"/>
      <c r="F117" s="103"/>
      <c r="G117" s="104">
        <f>F117/$F$5</f>
        <v>0</v>
      </c>
    </row>
    <row r="118" s="73" customFormat="1" ht="14" customHeight="1" spans="1:7">
      <c r="A118" s="30">
        <v>1</v>
      </c>
      <c r="B118" s="60" t="s">
        <v>588</v>
      </c>
      <c r="C118" s="98"/>
      <c r="D118" s="33"/>
      <c r="E118" s="62"/>
      <c r="F118" s="99"/>
      <c r="G118" s="97">
        <f>F118/$F$5</f>
        <v>0</v>
      </c>
    </row>
    <row r="119" s="73" customFormat="1" ht="14" customHeight="1" spans="1:7">
      <c r="A119" s="30">
        <v>2</v>
      </c>
      <c r="B119" s="60" t="s">
        <v>589</v>
      </c>
      <c r="C119" s="98"/>
      <c r="D119" s="33"/>
      <c r="E119" s="62"/>
      <c r="F119" s="99"/>
      <c r="G119" s="97">
        <f>F119/$F$5</f>
        <v>0</v>
      </c>
    </row>
    <row r="120" s="73" customFormat="1" ht="14" customHeight="1" spans="1:7">
      <c r="A120" s="30">
        <v>3</v>
      </c>
      <c r="B120" s="60" t="s">
        <v>590</v>
      </c>
      <c r="C120" s="98"/>
      <c r="D120" s="33"/>
      <c r="E120" s="62"/>
      <c r="F120" s="99"/>
      <c r="G120" s="97">
        <f>F120/$F$5</f>
        <v>0</v>
      </c>
    </row>
    <row r="121" s="73" customFormat="1" ht="14" customHeight="1" spans="1:7">
      <c r="A121" s="30">
        <v>4</v>
      </c>
      <c r="B121" s="60" t="s">
        <v>591</v>
      </c>
      <c r="C121" s="98"/>
      <c r="D121" s="33"/>
      <c r="E121" s="62"/>
      <c r="F121" s="99"/>
      <c r="G121" s="97">
        <f>F121/$F$5</f>
        <v>0</v>
      </c>
    </row>
    <row r="122" s="73" customFormat="1" ht="14" customHeight="1" spans="1:7">
      <c r="A122" s="63" t="s">
        <v>592</v>
      </c>
      <c r="B122" s="64" t="s">
        <v>593</v>
      </c>
      <c r="C122" s="65"/>
      <c r="D122" s="66"/>
      <c r="E122" s="67"/>
      <c r="F122" s="65"/>
      <c r="G122" s="96">
        <f>F122/$F$5</f>
        <v>0</v>
      </c>
    </row>
    <row r="123" s="73" customFormat="1" ht="14" customHeight="1" spans="1:7">
      <c r="A123" s="63" t="s">
        <v>457</v>
      </c>
      <c r="B123" s="64" t="s">
        <v>593</v>
      </c>
      <c r="C123" s="65"/>
      <c r="D123" s="66"/>
      <c r="E123" s="67"/>
      <c r="F123" s="65"/>
      <c r="G123" s="96">
        <f>F123/$F$5</f>
        <v>0</v>
      </c>
    </row>
    <row r="124" s="73" customFormat="1" ht="14" customHeight="1" spans="1:7">
      <c r="A124" s="63">
        <v>1</v>
      </c>
      <c r="B124" s="64" t="s">
        <v>593</v>
      </c>
      <c r="C124" s="105"/>
      <c r="D124" s="66"/>
      <c r="E124" s="67"/>
      <c r="F124" s="106"/>
      <c r="G124" s="96">
        <f>F124/$F$5</f>
        <v>0</v>
      </c>
    </row>
    <row r="125" s="73" customFormat="1" ht="14" customHeight="1" spans="1:7">
      <c r="A125" s="63" t="s">
        <v>594</v>
      </c>
      <c r="B125" s="64" t="s">
        <v>512</v>
      </c>
      <c r="C125" s="65">
        <v>1</v>
      </c>
      <c r="D125" s="66"/>
      <c r="E125" s="67"/>
      <c r="F125" s="63">
        <v>72.45</v>
      </c>
      <c r="G125" s="96">
        <f>F125/$F$5</f>
        <v>0.000562657615792636</v>
      </c>
    </row>
    <row r="126" s="73" customFormat="1" ht="14" customHeight="1" spans="1:7">
      <c r="A126" s="63" t="s">
        <v>457</v>
      </c>
      <c r="B126" s="64" t="s">
        <v>512</v>
      </c>
      <c r="C126" s="65">
        <v>1</v>
      </c>
      <c r="D126" s="66"/>
      <c r="E126" s="67"/>
      <c r="F126" s="63">
        <v>72.45</v>
      </c>
      <c r="G126" s="96">
        <f>F126/$F$5</f>
        <v>0.000562657615792636</v>
      </c>
    </row>
    <row r="127" s="73" customFormat="1" ht="14" customHeight="1" spans="1:7">
      <c r="A127" s="30">
        <v>1</v>
      </c>
      <c r="B127" s="60" t="s">
        <v>595</v>
      </c>
      <c r="C127" s="98"/>
      <c r="D127" s="33"/>
      <c r="E127" s="34"/>
      <c r="F127" s="30"/>
      <c r="G127" s="97">
        <f>F127/$F$5</f>
        <v>0</v>
      </c>
    </row>
    <row r="128" s="73" customFormat="1" ht="14" customHeight="1" spans="1:7">
      <c r="A128" s="30">
        <v>2</v>
      </c>
      <c r="B128" s="39" t="s">
        <v>596</v>
      </c>
      <c r="C128" s="107">
        <v>1</v>
      </c>
      <c r="D128" s="33" t="s">
        <v>597</v>
      </c>
      <c r="E128" s="62">
        <v>6900</v>
      </c>
      <c r="F128" s="30">
        <v>72.45</v>
      </c>
      <c r="G128" s="108">
        <f>F128/$F$5</f>
        <v>0.000562657615792636</v>
      </c>
    </row>
    <row r="129" s="73" customFormat="1" ht="14" customHeight="1" spans="1:7">
      <c r="A129" s="30">
        <v>3</v>
      </c>
      <c r="B129" s="39" t="s">
        <v>598</v>
      </c>
      <c r="C129" s="107"/>
      <c r="D129" s="33"/>
      <c r="E129" s="62"/>
      <c r="F129" s="99"/>
      <c r="G129" s="108">
        <f>F129/$F$5</f>
        <v>0</v>
      </c>
    </row>
    <row r="130" s="73" customFormat="1" ht="15"/>
    <row r="131" s="73" customFormat="1" ht="15"/>
    <row r="132" s="73" customFormat="1" ht="15"/>
    <row r="133" s="73" customFormat="1" ht="15"/>
    <row r="134" s="73" customFormat="1" ht="15"/>
    <row r="135" s="73" customFormat="1" ht="15"/>
    <row r="136" s="73" customFormat="1" ht="15"/>
  </sheetData>
  <autoFilter ref="A4:XDZ129">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91"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9"/>
  <sheetViews>
    <sheetView workbookViewId="0">
      <selection activeCell="A1" sqref="A1:O1"/>
    </sheetView>
  </sheetViews>
  <sheetFormatPr defaultColWidth="9" defaultRowHeight="14"/>
  <cols>
    <col min="1" max="1" width="7.25454545454545" customWidth="1"/>
    <col min="2" max="2" width="27.3818181818182" customWidth="1"/>
    <col min="3" max="3" width="10" customWidth="1"/>
    <col min="4" max="4" width="6.62727272727273" customWidth="1"/>
    <col min="7" max="7" width="13.6272727272727" customWidth="1"/>
    <col min="9" max="9" width="7.88181818181818" customWidth="1"/>
    <col min="10" max="10" width="39.7636363636364" customWidth="1"/>
    <col min="11" max="11" width="10.3818181818182" customWidth="1"/>
    <col min="12" max="12" width="7.38181818181818" customWidth="1"/>
    <col min="15" max="15" width="18.3818181818182" customWidth="1"/>
  </cols>
  <sheetData>
    <row r="1" ht="32" customHeight="1" spans="1:15">
      <c r="A1" s="1" t="s">
        <v>599</v>
      </c>
      <c r="B1" s="1"/>
      <c r="C1" s="1"/>
      <c r="D1" s="1"/>
      <c r="E1" s="1"/>
      <c r="F1" s="1"/>
      <c r="G1" s="1"/>
      <c r="H1" s="1"/>
      <c r="I1" s="1"/>
      <c r="J1" s="1"/>
      <c r="K1" s="1"/>
      <c r="L1" s="1"/>
      <c r="M1" s="1"/>
      <c r="N1" s="1"/>
      <c r="O1" s="1"/>
    </row>
    <row r="2" spans="1:15">
      <c r="A2" s="2" t="s">
        <v>3</v>
      </c>
      <c r="B2" s="2" t="s">
        <v>447</v>
      </c>
      <c r="C2" s="2" t="s">
        <v>11</v>
      </c>
      <c r="D2" s="3" t="s">
        <v>448</v>
      </c>
      <c r="E2" s="4"/>
      <c r="F2" s="5" t="s">
        <v>449</v>
      </c>
      <c r="G2" s="6"/>
      <c r="I2" s="2" t="s">
        <v>3</v>
      </c>
      <c r="J2" s="2" t="s">
        <v>447</v>
      </c>
      <c r="K2" s="2" t="s">
        <v>11</v>
      </c>
      <c r="L2" s="3" t="s">
        <v>448</v>
      </c>
      <c r="M2" s="4"/>
      <c r="N2" s="3" t="s">
        <v>449</v>
      </c>
      <c r="O2" s="4"/>
    </row>
    <row r="3" ht="38" customHeight="1" spans="1:15">
      <c r="A3" s="2"/>
      <c r="B3" s="2"/>
      <c r="C3" s="7"/>
      <c r="D3" s="2" t="s">
        <v>450</v>
      </c>
      <c r="E3" s="8" t="s">
        <v>451</v>
      </c>
      <c r="F3" s="5" t="s">
        <v>452</v>
      </c>
      <c r="G3" s="6" t="s">
        <v>453</v>
      </c>
      <c r="I3" s="2"/>
      <c r="J3" s="2"/>
      <c r="K3" s="2"/>
      <c r="L3" s="2" t="s">
        <v>450</v>
      </c>
      <c r="M3" s="2" t="s">
        <v>451</v>
      </c>
      <c r="N3" s="5" t="s">
        <v>452</v>
      </c>
      <c r="O3" s="6" t="s">
        <v>453</v>
      </c>
    </row>
    <row r="4" spans="1:15">
      <c r="A4" s="9" t="s">
        <v>454</v>
      </c>
      <c r="B4" s="10"/>
      <c r="C4" s="11"/>
      <c r="D4" s="12"/>
      <c r="E4" s="13"/>
      <c r="F4" s="14"/>
      <c r="G4" s="15"/>
      <c r="I4" s="50"/>
      <c r="J4" s="50"/>
      <c r="K4" s="50"/>
      <c r="L4" s="51"/>
      <c r="M4" s="51"/>
      <c r="N4" s="51"/>
      <c r="O4" s="51"/>
    </row>
    <row r="5" spans="1:15">
      <c r="A5" s="16" t="s">
        <v>455</v>
      </c>
      <c r="B5" s="17" t="s">
        <v>456</v>
      </c>
      <c r="C5" s="18"/>
      <c r="D5" s="19"/>
      <c r="E5" s="20"/>
      <c r="F5" s="21"/>
      <c r="G5" s="22"/>
      <c r="I5" s="16" t="s">
        <v>531</v>
      </c>
      <c r="J5" s="17" t="s">
        <v>532</v>
      </c>
      <c r="K5" s="18"/>
      <c r="L5" s="19"/>
      <c r="M5" s="49"/>
      <c r="N5" s="21"/>
      <c r="O5" s="22"/>
    </row>
    <row r="6" spans="1:15">
      <c r="A6" s="23" t="s">
        <v>457</v>
      </c>
      <c r="B6" s="24" t="s">
        <v>458</v>
      </c>
      <c r="C6" s="25"/>
      <c r="D6" s="26"/>
      <c r="E6" s="27"/>
      <c r="F6" s="28"/>
      <c r="G6" s="29"/>
      <c r="I6" s="41" t="s">
        <v>457</v>
      </c>
      <c r="J6" s="52" t="s">
        <v>533</v>
      </c>
      <c r="K6" s="42"/>
      <c r="L6" s="43"/>
      <c r="M6" s="53"/>
      <c r="N6" s="45"/>
      <c r="O6" s="46"/>
    </row>
    <row r="7" spans="1:15">
      <c r="A7" s="30">
        <v>1</v>
      </c>
      <c r="B7" s="31" t="s">
        <v>459</v>
      </c>
      <c r="C7" s="32"/>
      <c r="D7" s="33"/>
      <c r="E7" s="34"/>
      <c r="F7" s="35"/>
      <c r="G7" s="15"/>
      <c r="I7" s="30">
        <v>1</v>
      </c>
      <c r="J7" s="47" t="s">
        <v>534</v>
      </c>
      <c r="K7" s="32"/>
      <c r="L7" s="33"/>
      <c r="M7" s="54"/>
      <c r="N7" s="35"/>
      <c r="O7" s="15"/>
    </row>
    <row r="8" spans="1:15">
      <c r="A8" s="36" t="s">
        <v>460</v>
      </c>
      <c r="B8" s="31" t="s">
        <v>461</v>
      </c>
      <c r="C8" s="32"/>
      <c r="D8" s="33"/>
      <c r="E8" s="34"/>
      <c r="F8" s="35"/>
      <c r="G8" s="15"/>
      <c r="I8" s="30">
        <v>2</v>
      </c>
      <c r="J8" s="55" t="s">
        <v>535</v>
      </c>
      <c r="K8" s="32"/>
      <c r="L8" s="33"/>
      <c r="M8" s="54"/>
      <c r="N8" s="35"/>
      <c r="O8" s="15"/>
    </row>
    <row r="9" ht="18" customHeight="1" spans="1:15">
      <c r="A9" s="36" t="s">
        <v>462</v>
      </c>
      <c r="B9" s="31" t="s">
        <v>463</v>
      </c>
      <c r="C9" s="32"/>
      <c r="D9" s="33"/>
      <c r="E9" s="34"/>
      <c r="F9" s="35"/>
      <c r="G9" s="15"/>
      <c r="I9" s="30">
        <v>3</v>
      </c>
      <c r="J9" s="37" t="s">
        <v>536</v>
      </c>
      <c r="K9" s="32"/>
      <c r="L9" s="33"/>
      <c r="M9" s="54"/>
      <c r="N9" s="35"/>
      <c r="O9" s="15"/>
    </row>
    <row r="10" ht="18" customHeight="1" spans="1:15">
      <c r="A10" s="30">
        <v>2</v>
      </c>
      <c r="B10" s="31" t="s">
        <v>465</v>
      </c>
      <c r="C10" s="32"/>
      <c r="D10" s="33"/>
      <c r="E10" s="34"/>
      <c r="F10" s="35"/>
      <c r="G10" s="15"/>
      <c r="I10" s="30">
        <v>4</v>
      </c>
      <c r="J10" s="37" t="s">
        <v>538</v>
      </c>
      <c r="K10" s="32"/>
      <c r="L10" s="33"/>
      <c r="M10" s="54"/>
      <c r="N10" s="35"/>
      <c r="O10" s="15"/>
    </row>
    <row r="11" ht="27" customHeight="1" spans="1:15">
      <c r="A11" s="36" t="s">
        <v>460</v>
      </c>
      <c r="B11" s="10" t="s">
        <v>466</v>
      </c>
      <c r="C11" s="32"/>
      <c r="D11" s="33"/>
      <c r="E11" s="34"/>
      <c r="F11" s="35"/>
      <c r="G11" s="15"/>
      <c r="I11" s="30">
        <v>5</v>
      </c>
      <c r="J11" s="56" t="s">
        <v>539</v>
      </c>
      <c r="K11" s="32"/>
      <c r="L11" s="33"/>
      <c r="M11" s="54"/>
      <c r="N11" s="35"/>
      <c r="O11" s="15"/>
    </row>
    <row r="12" ht="27" customHeight="1" spans="1:15">
      <c r="A12" s="36" t="s">
        <v>462</v>
      </c>
      <c r="B12" s="10" t="s">
        <v>468</v>
      </c>
      <c r="C12" s="32"/>
      <c r="D12" s="33"/>
      <c r="E12" s="34"/>
      <c r="F12" s="35"/>
      <c r="G12" s="15"/>
      <c r="I12" s="30">
        <v>6</v>
      </c>
      <c r="J12" s="37" t="s">
        <v>540</v>
      </c>
      <c r="K12" s="32"/>
      <c r="L12" s="33"/>
      <c r="M12" s="54"/>
      <c r="N12" s="35"/>
      <c r="O12" s="15"/>
    </row>
    <row r="13" ht="27" customHeight="1" spans="1:15">
      <c r="A13" s="36" t="s">
        <v>470</v>
      </c>
      <c r="B13" s="10" t="s">
        <v>471</v>
      </c>
      <c r="C13" s="32"/>
      <c r="D13" s="33"/>
      <c r="E13" s="34"/>
      <c r="F13" s="35"/>
      <c r="G13" s="15"/>
      <c r="I13" s="30">
        <v>7</v>
      </c>
      <c r="J13" s="57" t="s">
        <v>541</v>
      </c>
      <c r="K13" s="32"/>
      <c r="L13" s="33"/>
      <c r="M13" s="54"/>
      <c r="N13" s="35"/>
      <c r="O13" s="15"/>
    </row>
    <row r="14" ht="18" customHeight="1" spans="1:15">
      <c r="A14" s="36" t="s">
        <v>473</v>
      </c>
      <c r="B14" s="10" t="s">
        <v>474</v>
      </c>
      <c r="C14" s="32"/>
      <c r="D14" s="33"/>
      <c r="E14" s="34"/>
      <c r="F14" s="35"/>
      <c r="G14" s="15"/>
      <c r="I14" s="30">
        <v>8</v>
      </c>
      <c r="J14" s="47" t="s">
        <v>542</v>
      </c>
      <c r="K14" s="32"/>
      <c r="L14" s="33"/>
      <c r="M14" s="54"/>
      <c r="N14" s="35"/>
      <c r="O14" s="15"/>
    </row>
    <row r="15" ht="18" customHeight="1" spans="1:15">
      <c r="A15" s="30">
        <v>3</v>
      </c>
      <c r="B15" s="31" t="s">
        <v>475</v>
      </c>
      <c r="C15" s="32"/>
      <c r="D15" s="33"/>
      <c r="E15" s="34"/>
      <c r="F15" s="35"/>
      <c r="G15" s="15"/>
      <c r="I15" s="30">
        <v>9</v>
      </c>
      <c r="J15" s="47" t="s">
        <v>512</v>
      </c>
      <c r="K15" s="32"/>
      <c r="L15" s="33"/>
      <c r="M15" s="54"/>
      <c r="N15" s="35"/>
      <c r="O15" s="15"/>
    </row>
    <row r="16" ht="18" customHeight="1" spans="1:15">
      <c r="A16" s="30">
        <v>4</v>
      </c>
      <c r="B16" s="31" t="s">
        <v>476</v>
      </c>
      <c r="C16" s="32"/>
      <c r="D16" s="33"/>
      <c r="E16" s="34"/>
      <c r="F16" s="35"/>
      <c r="G16" s="15"/>
      <c r="I16" s="58" t="s">
        <v>484</v>
      </c>
      <c r="J16" s="52" t="s">
        <v>544</v>
      </c>
      <c r="K16" s="52"/>
      <c r="L16" s="52"/>
      <c r="M16" s="52"/>
      <c r="N16" s="52"/>
      <c r="O16" s="52"/>
    </row>
    <row r="17" ht="24" customHeight="1" spans="1:15">
      <c r="A17" s="36" t="s">
        <v>460</v>
      </c>
      <c r="B17" s="10" t="s">
        <v>477</v>
      </c>
      <c r="C17" s="32"/>
      <c r="D17" s="33"/>
      <c r="E17" s="34"/>
      <c r="F17" s="35"/>
      <c r="G17" s="15"/>
      <c r="I17" s="30">
        <v>1</v>
      </c>
      <c r="J17" s="37" t="s">
        <v>545</v>
      </c>
      <c r="K17" s="32"/>
      <c r="L17" s="33"/>
      <c r="M17" s="54"/>
      <c r="N17" s="35"/>
      <c r="O17" s="15"/>
    </row>
    <row r="18" ht="24" customHeight="1" spans="1:15">
      <c r="A18" s="36" t="s">
        <v>462</v>
      </c>
      <c r="B18" s="10" t="s">
        <v>478</v>
      </c>
      <c r="C18" s="32"/>
      <c r="D18" s="33"/>
      <c r="E18" s="34"/>
      <c r="F18" s="35"/>
      <c r="G18" s="15"/>
      <c r="I18" s="30">
        <v>2</v>
      </c>
      <c r="J18" s="37" t="s">
        <v>546</v>
      </c>
      <c r="K18" s="32"/>
      <c r="L18" s="33"/>
      <c r="M18" s="54"/>
      <c r="N18" s="35"/>
      <c r="O18" s="15"/>
    </row>
    <row r="19" ht="24" customHeight="1" spans="1:15">
      <c r="A19" s="36" t="s">
        <v>470</v>
      </c>
      <c r="B19" s="10" t="s">
        <v>479</v>
      </c>
      <c r="C19" s="32"/>
      <c r="D19" s="33"/>
      <c r="E19" s="34"/>
      <c r="F19" s="35"/>
      <c r="G19" s="15"/>
      <c r="I19" s="30">
        <v>3</v>
      </c>
      <c r="J19" s="37" t="s">
        <v>547</v>
      </c>
      <c r="K19" s="32"/>
      <c r="L19" s="33"/>
      <c r="M19" s="54"/>
      <c r="N19" s="35"/>
      <c r="O19" s="15"/>
    </row>
    <row r="20" ht="24" customHeight="1" spans="1:15">
      <c r="A20" s="36" t="s">
        <v>473</v>
      </c>
      <c r="B20" s="10" t="s">
        <v>480</v>
      </c>
      <c r="C20" s="32"/>
      <c r="D20" s="33"/>
      <c r="E20" s="34"/>
      <c r="F20" s="35"/>
      <c r="G20" s="15"/>
      <c r="I20" s="30">
        <v>4</v>
      </c>
      <c r="J20" s="37" t="s">
        <v>548</v>
      </c>
      <c r="K20" s="32"/>
      <c r="L20" s="33"/>
      <c r="M20" s="54"/>
      <c r="N20" s="35"/>
      <c r="O20" s="15"/>
    </row>
    <row r="21" spans="1:15">
      <c r="A21" s="30">
        <v>5</v>
      </c>
      <c r="B21" s="31" t="s">
        <v>481</v>
      </c>
      <c r="C21" s="32"/>
      <c r="D21" s="33"/>
      <c r="E21" s="34"/>
      <c r="F21" s="35"/>
      <c r="G21" s="15"/>
      <c r="I21" s="58" t="s">
        <v>491</v>
      </c>
      <c r="J21" s="52" t="s">
        <v>549</v>
      </c>
      <c r="K21" s="52"/>
      <c r="L21" s="52"/>
      <c r="M21" s="52"/>
      <c r="N21" s="52"/>
      <c r="O21" s="52"/>
    </row>
    <row r="22" ht="22" customHeight="1" spans="1:15">
      <c r="A22" s="30">
        <v>6</v>
      </c>
      <c r="B22" s="31" t="s">
        <v>482</v>
      </c>
      <c r="C22" s="32"/>
      <c r="D22" s="33"/>
      <c r="E22" s="34"/>
      <c r="F22" s="35"/>
      <c r="G22" s="15"/>
      <c r="I22" s="30">
        <v>1</v>
      </c>
      <c r="J22" s="56" t="s">
        <v>550</v>
      </c>
      <c r="K22" s="32"/>
      <c r="L22" s="33"/>
      <c r="M22" s="54"/>
      <c r="N22" s="35"/>
      <c r="O22" s="15"/>
    </row>
    <row r="23" ht="29" customHeight="1" spans="1:15">
      <c r="A23" s="30">
        <v>7</v>
      </c>
      <c r="B23" s="37" t="s">
        <v>483</v>
      </c>
      <c r="C23" s="32"/>
      <c r="D23" s="33"/>
      <c r="E23" s="34"/>
      <c r="F23" s="35"/>
      <c r="G23" s="15"/>
      <c r="I23" s="30">
        <v>2</v>
      </c>
      <c r="J23" s="37" t="s">
        <v>551</v>
      </c>
      <c r="K23" s="32"/>
      <c r="L23" s="33"/>
      <c r="M23" s="54"/>
      <c r="N23" s="35"/>
      <c r="O23" s="15"/>
    </row>
    <row r="24" ht="29" customHeight="1" spans="1:15">
      <c r="A24" s="23" t="s">
        <v>484</v>
      </c>
      <c r="B24" s="38" t="s">
        <v>485</v>
      </c>
      <c r="C24" s="25"/>
      <c r="D24" s="26"/>
      <c r="E24" s="27"/>
      <c r="F24" s="28"/>
      <c r="G24" s="29"/>
      <c r="I24" s="30">
        <v>3</v>
      </c>
      <c r="J24" s="37" t="s">
        <v>552</v>
      </c>
      <c r="K24" s="32"/>
      <c r="L24" s="33"/>
      <c r="M24" s="54"/>
      <c r="N24" s="35"/>
      <c r="O24" s="15"/>
    </row>
    <row r="25" ht="29" customHeight="1" spans="1:15">
      <c r="A25" s="30">
        <v>1</v>
      </c>
      <c r="B25" s="37" t="s">
        <v>486</v>
      </c>
      <c r="C25" s="32"/>
      <c r="D25" s="33"/>
      <c r="E25" s="34"/>
      <c r="F25" s="35"/>
      <c r="G25" s="15"/>
      <c r="I25" s="30">
        <v>4</v>
      </c>
      <c r="J25" s="37" t="s">
        <v>553</v>
      </c>
      <c r="K25" s="32"/>
      <c r="L25" s="33"/>
      <c r="M25" s="54"/>
      <c r="N25" s="35"/>
      <c r="O25" s="15"/>
    </row>
    <row r="26" ht="29" customHeight="1" spans="1:15">
      <c r="A26" s="30">
        <v>2</v>
      </c>
      <c r="B26" s="39" t="s">
        <v>487</v>
      </c>
      <c r="C26" s="32"/>
      <c r="D26" s="33"/>
      <c r="E26" s="34"/>
      <c r="F26" s="35"/>
      <c r="G26" s="15"/>
      <c r="I26" s="30">
        <v>5</v>
      </c>
      <c r="J26" s="37" t="s">
        <v>554</v>
      </c>
      <c r="K26" s="32"/>
      <c r="L26" s="33"/>
      <c r="M26" s="54"/>
      <c r="N26" s="35"/>
      <c r="O26" s="15"/>
    </row>
    <row r="27" ht="26" spans="1:15">
      <c r="A27" s="30">
        <v>3</v>
      </c>
      <c r="B27" s="37" t="s">
        <v>488</v>
      </c>
      <c r="C27" s="32"/>
      <c r="D27" s="33"/>
      <c r="E27" s="34"/>
      <c r="F27" s="35"/>
      <c r="G27" s="15"/>
      <c r="I27" s="30">
        <v>6</v>
      </c>
      <c r="J27" s="37" t="s">
        <v>555</v>
      </c>
      <c r="K27" s="11"/>
      <c r="L27" s="12"/>
      <c r="M27" s="59"/>
      <c r="N27" s="14"/>
      <c r="O27" s="15"/>
    </row>
    <row r="28" spans="1:15">
      <c r="A28" s="30">
        <v>4</v>
      </c>
      <c r="B28" s="37" t="s">
        <v>490</v>
      </c>
      <c r="C28" s="32"/>
      <c r="D28" s="33"/>
      <c r="E28" s="34"/>
      <c r="F28" s="35"/>
      <c r="G28" s="15"/>
      <c r="I28" s="16" t="s">
        <v>556</v>
      </c>
      <c r="J28" s="17" t="s">
        <v>557</v>
      </c>
      <c r="K28" s="18"/>
      <c r="L28" s="19"/>
      <c r="M28" s="49"/>
      <c r="N28" s="21"/>
      <c r="O28" s="22"/>
    </row>
    <row r="29" spans="1:15">
      <c r="A29" s="23" t="s">
        <v>491</v>
      </c>
      <c r="B29" s="38" t="s">
        <v>492</v>
      </c>
      <c r="C29" s="25"/>
      <c r="D29" s="26"/>
      <c r="E29" s="27"/>
      <c r="F29" s="28"/>
      <c r="G29" s="29"/>
      <c r="I29" s="41" t="s">
        <v>457</v>
      </c>
      <c r="J29" s="52" t="s">
        <v>557</v>
      </c>
      <c r="K29" s="42"/>
      <c r="L29" s="43"/>
      <c r="M29" s="53"/>
      <c r="N29" s="45"/>
      <c r="O29" s="46"/>
    </row>
    <row r="30" spans="1:15">
      <c r="A30" s="30">
        <v>1</v>
      </c>
      <c r="B30" s="37" t="s">
        <v>493</v>
      </c>
      <c r="C30" s="32"/>
      <c r="D30" s="33"/>
      <c r="E30" s="34"/>
      <c r="F30" s="35"/>
      <c r="G30" s="15"/>
      <c r="I30" s="30">
        <v>1</v>
      </c>
      <c r="J30" s="37" t="s">
        <v>558</v>
      </c>
      <c r="K30" s="32"/>
      <c r="L30" s="33"/>
      <c r="M30" s="54"/>
      <c r="N30" s="35"/>
      <c r="O30" s="15"/>
    </row>
    <row r="31" spans="1:15">
      <c r="A31" s="36" t="s">
        <v>460</v>
      </c>
      <c r="B31" s="37" t="s">
        <v>494</v>
      </c>
      <c r="C31" s="32"/>
      <c r="D31" s="33"/>
      <c r="E31" s="34"/>
      <c r="F31" s="35"/>
      <c r="G31" s="15"/>
      <c r="I31" s="30">
        <v>2</v>
      </c>
      <c r="J31" s="37" t="s">
        <v>559</v>
      </c>
      <c r="K31" s="32"/>
      <c r="L31" s="33"/>
      <c r="M31" s="54"/>
      <c r="N31" s="35"/>
      <c r="O31" s="15"/>
    </row>
    <row r="32" spans="1:15">
      <c r="A32" s="36" t="s">
        <v>462</v>
      </c>
      <c r="B32" s="37" t="s">
        <v>495</v>
      </c>
      <c r="C32" s="32"/>
      <c r="D32" s="33"/>
      <c r="E32" s="34"/>
      <c r="F32" s="35"/>
      <c r="G32" s="15"/>
      <c r="I32" s="30">
        <v>3</v>
      </c>
      <c r="J32" s="47" t="s">
        <v>560</v>
      </c>
      <c r="K32" s="11"/>
      <c r="L32" s="12"/>
      <c r="M32" s="59"/>
      <c r="N32" s="14"/>
      <c r="O32" s="15"/>
    </row>
    <row r="33" spans="1:15">
      <c r="A33" s="36" t="s">
        <v>470</v>
      </c>
      <c r="B33" s="37" t="s">
        <v>496</v>
      </c>
      <c r="C33" s="32"/>
      <c r="D33" s="33"/>
      <c r="E33" s="34"/>
      <c r="F33" s="35"/>
      <c r="G33" s="15"/>
      <c r="I33" s="16" t="s">
        <v>561</v>
      </c>
      <c r="J33" s="17" t="s">
        <v>562</v>
      </c>
      <c r="K33" s="18"/>
      <c r="L33" s="19"/>
      <c r="M33" s="49"/>
      <c r="N33" s="21"/>
      <c r="O33" s="22"/>
    </row>
    <row r="34" ht="26" spans="1:15">
      <c r="A34" s="36" t="s">
        <v>473</v>
      </c>
      <c r="B34" s="37" t="s">
        <v>497</v>
      </c>
      <c r="C34" s="32"/>
      <c r="D34" s="33"/>
      <c r="E34" s="34"/>
      <c r="F34" s="35"/>
      <c r="G34" s="15"/>
      <c r="I34" s="58" t="s">
        <v>457</v>
      </c>
      <c r="J34" s="52" t="s">
        <v>563</v>
      </c>
      <c r="K34" s="52"/>
      <c r="L34" s="52"/>
      <c r="M34" s="52"/>
      <c r="N34" s="52"/>
      <c r="O34" s="52"/>
    </row>
    <row r="35" spans="1:15">
      <c r="A35" s="30">
        <v>2</v>
      </c>
      <c r="B35" s="39" t="s">
        <v>498</v>
      </c>
      <c r="C35" s="32"/>
      <c r="D35" s="33"/>
      <c r="E35" s="34"/>
      <c r="F35" s="35"/>
      <c r="G35" s="15"/>
      <c r="I35" s="30">
        <v>1</v>
      </c>
      <c r="J35" s="60" t="s">
        <v>564</v>
      </c>
      <c r="K35" s="32"/>
      <c r="L35" s="33"/>
      <c r="M35" s="54"/>
      <c r="N35" s="35"/>
      <c r="O35" s="15"/>
    </row>
    <row r="36" spans="1:15">
      <c r="A36" s="23" t="s">
        <v>499</v>
      </c>
      <c r="B36" s="40" t="s">
        <v>500</v>
      </c>
      <c r="C36" s="25"/>
      <c r="D36" s="26"/>
      <c r="E36" s="27"/>
      <c r="F36" s="28"/>
      <c r="G36" s="29"/>
      <c r="I36" s="58" t="s">
        <v>484</v>
      </c>
      <c r="J36" s="52" t="s">
        <v>565</v>
      </c>
      <c r="K36" s="52"/>
      <c r="L36" s="52"/>
      <c r="M36" s="52"/>
      <c r="N36" s="52"/>
      <c r="O36" s="52"/>
    </row>
    <row r="37" spans="1:15">
      <c r="A37" s="30">
        <v>1</v>
      </c>
      <c r="B37" s="39" t="s">
        <v>501</v>
      </c>
      <c r="C37" s="32"/>
      <c r="D37" s="33"/>
      <c r="E37" s="34"/>
      <c r="F37" s="35"/>
      <c r="G37" s="15"/>
      <c r="I37" s="30">
        <v>1</v>
      </c>
      <c r="J37" s="37" t="s">
        <v>566</v>
      </c>
      <c r="K37" s="32"/>
      <c r="L37" s="33"/>
      <c r="M37" s="54"/>
      <c r="N37" s="35"/>
      <c r="O37" s="15"/>
    </row>
    <row r="38" spans="1:15">
      <c r="A38" s="30">
        <v>2</v>
      </c>
      <c r="B38" s="39" t="s">
        <v>502</v>
      </c>
      <c r="C38" s="32"/>
      <c r="D38" s="33"/>
      <c r="E38" s="34"/>
      <c r="F38" s="35"/>
      <c r="G38" s="15"/>
      <c r="I38" s="30">
        <v>2</v>
      </c>
      <c r="J38" s="37" t="s">
        <v>567</v>
      </c>
      <c r="K38" s="32"/>
      <c r="L38" s="33"/>
      <c r="M38" s="54"/>
      <c r="N38" s="35"/>
      <c r="O38" s="15"/>
    </row>
    <row r="39" spans="1:15">
      <c r="A39" s="30">
        <v>3</v>
      </c>
      <c r="B39" s="39" t="s">
        <v>503</v>
      </c>
      <c r="C39" s="32"/>
      <c r="D39" s="33"/>
      <c r="E39" s="34"/>
      <c r="F39" s="35"/>
      <c r="G39" s="15"/>
      <c r="I39" s="30">
        <v>3</v>
      </c>
      <c r="J39" s="37" t="s">
        <v>568</v>
      </c>
      <c r="K39" s="32"/>
      <c r="L39" s="33"/>
      <c r="M39" s="54"/>
      <c r="N39" s="35"/>
      <c r="O39" s="15"/>
    </row>
    <row r="40" spans="1:15">
      <c r="A40" s="30">
        <v>4</v>
      </c>
      <c r="B40" s="39" t="s">
        <v>504</v>
      </c>
      <c r="C40" s="32"/>
      <c r="D40" s="33"/>
      <c r="E40" s="34"/>
      <c r="F40" s="35"/>
      <c r="G40" s="15"/>
      <c r="I40" s="58" t="s">
        <v>491</v>
      </c>
      <c r="J40" s="52" t="s">
        <v>569</v>
      </c>
      <c r="K40" s="52"/>
      <c r="L40" s="52"/>
      <c r="M40" s="52"/>
      <c r="N40" s="52"/>
      <c r="O40" s="52"/>
    </row>
    <row r="41" spans="1:15">
      <c r="A41" s="23" t="s">
        <v>505</v>
      </c>
      <c r="B41" s="40" t="s">
        <v>506</v>
      </c>
      <c r="C41" s="25"/>
      <c r="D41" s="26"/>
      <c r="E41" s="27"/>
      <c r="F41" s="28"/>
      <c r="G41" s="29"/>
      <c r="I41" s="30">
        <v>1</v>
      </c>
      <c r="J41" s="37" t="s">
        <v>570</v>
      </c>
      <c r="K41" s="32"/>
      <c r="L41" s="33"/>
      <c r="M41" s="54"/>
      <c r="N41" s="35"/>
      <c r="O41" s="15"/>
    </row>
    <row r="42" spans="1:15">
      <c r="A42" s="30">
        <v>1</v>
      </c>
      <c r="B42" s="37" t="s">
        <v>507</v>
      </c>
      <c r="C42" s="32"/>
      <c r="D42" s="33"/>
      <c r="E42" s="34"/>
      <c r="F42" s="35"/>
      <c r="G42" s="15"/>
      <c r="I42" s="30">
        <v>2</v>
      </c>
      <c r="J42" s="37" t="s">
        <v>571</v>
      </c>
      <c r="K42" s="32"/>
      <c r="L42" s="33"/>
      <c r="M42" s="54"/>
      <c r="N42" s="35"/>
      <c r="O42" s="15"/>
    </row>
    <row r="43" spans="1:15">
      <c r="A43" s="30">
        <v>2</v>
      </c>
      <c r="B43" s="37" t="s">
        <v>508</v>
      </c>
      <c r="C43" s="32"/>
      <c r="D43" s="33"/>
      <c r="E43" s="34"/>
      <c r="F43" s="35"/>
      <c r="G43" s="15"/>
      <c r="I43" s="30">
        <v>3</v>
      </c>
      <c r="J43" s="37" t="s">
        <v>572</v>
      </c>
      <c r="K43" s="32"/>
      <c r="L43" s="33"/>
      <c r="M43" s="54"/>
      <c r="N43" s="35"/>
      <c r="O43" s="15"/>
    </row>
    <row r="44" spans="1:15">
      <c r="A44" s="30">
        <v>3</v>
      </c>
      <c r="B44" s="37" t="s">
        <v>509</v>
      </c>
      <c r="C44" s="32"/>
      <c r="D44" s="33"/>
      <c r="E44" s="34"/>
      <c r="F44" s="35"/>
      <c r="G44" s="15"/>
      <c r="I44" s="30">
        <v>4</v>
      </c>
      <c r="J44" s="37" t="s">
        <v>573</v>
      </c>
      <c r="K44" s="32"/>
      <c r="L44" s="33"/>
      <c r="M44" s="54"/>
      <c r="N44" s="35"/>
      <c r="O44" s="15"/>
    </row>
    <row r="45" spans="1:15">
      <c r="A45" s="30">
        <v>4</v>
      </c>
      <c r="B45" s="37" t="s">
        <v>510</v>
      </c>
      <c r="C45" s="32"/>
      <c r="D45" s="33"/>
      <c r="E45" s="34"/>
      <c r="F45" s="35"/>
      <c r="G45" s="15"/>
      <c r="I45" s="30">
        <v>5</v>
      </c>
      <c r="J45" s="37" t="s">
        <v>574</v>
      </c>
      <c r="K45" s="32"/>
      <c r="L45" s="33"/>
      <c r="M45" s="54"/>
      <c r="N45" s="35"/>
      <c r="O45" s="15"/>
    </row>
    <row r="46" spans="1:15">
      <c r="A46" s="30">
        <v>5</v>
      </c>
      <c r="B46" s="37" t="s">
        <v>511</v>
      </c>
      <c r="C46" s="32"/>
      <c r="D46" s="33"/>
      <c r="E46" s="34"/>
      <c r="F46" s="35"/>
      <c r="G46" s="15"/>
      <c r="I46" s="30">
        <v>6</v>
      </c>
      <c r="J46" s="37" t="s">
        <v>575</v>
      </c>
      <c r="K46" s="32"/>
      <c r="L46" s="33"/>
      <c r="M46" s="54"/>
      <c r="N46" s="35"/>
      <c r="O46" s="15"/>
    </row>
    <row r="47" spans="1:15">
      <c r="A47" s="30">
        <v>6</v>
      </c>
      <c r="B47" s="37" t="s">
        <v>512</v>
      </c>
      <c r="C47" s="32"/>
      <c r="D47" s="33"/>
      <c r="E47" s="34"/>
      <c r="F47" s="35"/>
      <c r="G47" s="15"/>
      <c r="I47" s="58" t="s">
        <v>499</v>
      </c>
      <c r="J47" s="52" t="s">
        <v>576</v>
      </c>
      <c r="K47" s="52"/>
      <c r="L47" s="52"/>
      <c r="M47" s="52"/>
      <c r="N47" s="52"/>
      <c r="O47" s="52"/>
    </row>
    <row r="48" spans="1:15">
      <c r="A48" s="16" t="s">
        <v>513</v>
      </c>
      <c r="B48" s="17" t="s">
        <v>514</v>
      </c>
      <c r="C48" s="18"/>
      <c r="D48" s="19"/>
      <c r="E48" s="20"/>
      <c r="F48" s="21"/>
      <c r="G48" s="22"/>
      <c r="I48" s="30">
        <v>1</v>
      </c>
      <c r="J48" s="37" t="s">
        <v>577</v>
      </c>
      <c r="K48" s="32"/>
      <c r="L48" s="33"/>
      <c r="M48" s="54"/>
      <c r="N48" s="35"/>
      <c r="O48" s="15"/>
    </row>
    <row r="49" spans="1:15">
      <c r="A49" s="41" t="s">
        <v>457</v>
      </c>
      <c r="B49" s="38" t="s">
        <v>515</v>
      </c>
      <c r="C49" s="42"/>
      <c r="D49" s="43"/>
      <c r="E49" s="44"/>
      <c r="F49" s="45"/>
      <c r="G49" s="46"/>
      <c r="I49" s="30">
        <v>2</v>
      </c>
      <c r="J49" s="37" t="s">
        <v>578</v>
      </c>
      <c r="K49" s="32"/>
      <c r="L49" s="33"/>
      <c r="M49" s="54"/>
      <c r="N49" s="35"/>
      <c r="O49" s="15"/>
    </row>
    <row r="50" spans="1:15">
      <c r="A50" s="30">
        <v>1</v>
      </c>
      <c r="B50" s="37" t="s">
        <v>516</v>
      </c>
      <c r="C50" s="32"/>
      <c r="D50" s="33"/>
      <c r="E50" s="34"/>
      <c r="F50" s="35"/>
      <c r="G50" s="15"/>
      <c r="I50" s="30">
        <v>3</v>
      </c>
      <c r="J50" s="37" t="s">
        <v>579</v>
      </c>
      <c r="K50" s="32"/>
      <c r="L50" s="33"/>
      <c r="M50" s="54"/>
      <c r="N50" s="35"/>
      <c r="O50" s="15"/>
    </row>
    <row r="51" spans="1:15">
      <c r="A51" s="30">
        <v>2</v>
      </c>
      <c r="B51" s="37" t="s">
        <v>517</v>
      </c>
      <c r="C51" s="32"/>
      <c r="D51" s="33"/>
      <c r="E51" s="34"/>
      <c r="F51" s="35"/>
      <c r="G51" s="15"/>
      <c r="I51" s="30">
        <v>4</v>
      </c>
      <c r="J51" s="37" t="s">
        <v>580</v>
      </c>
      <c r="K51" s="32"/>
      <c r="L51" s="33"/>
      <c r="M51" s="54"/>
      <c r="N51" s="35"/>
      <c r="O51" s="15"/>
    </row>
    <row r="52" spans="1:15">
      <c r="A52" s="23" t="s">
        <v>484</v>
      </c>
      <c r="B52" s="38" t="s">
        <v>518</v>
      </c>
      <c r="C52" s="25"/>
      <c r="D52" s="26"/>
      <c r="E52" s="27"/>
      <c r="F52" s="28"/>
      <c r="G52" s="29"/>
      <c r="I52" s="30">
        <v>5</v>
      </c>
      <c r="J52" s="37" t="s">
        <v>581</v>
      </c>
      <c r="K52" s="32"/>
      <c r="L52" s="33"/>
      <c r="M52" s="54"/>
      <c r="N52" s="35"/>
      <c r="O52" s="15"/>
    </row>
    <row r="53" spans="1:15">
      <c r="A53" s="30">
        <v>1</v>
      </c>
      <c r="B53" s="37" t="s">
        <v>519</v>
      </c>
      <c r="C53" s="32"/>
      <c r="D53" s="33"/>
      <c r="E53" s="34"/>
      <c r="F53" s="35"/>
      <c r="G53" s="15"/>
      <c r="I53" s="16" t="s">
        <v>582</v>
      </c>
      <c r="J53" s="17" t="s">
        <v>583</v>
      </c>
      <c r="K53" s="18"/>
      <c r="L53" s="19"/>
      <c r="M53" s="61"/>
      <c r="N53" s="21"/>
      <c r="O53" s="22"/>
    </row>
    <row r="54" spans="1:15">
      <c r="A54" s="30">
        <v>2</v>
      </c>
      <c r="B54" s="37" t="s">
        <v>520</v>
      </c>
      <c r="C54" s="32"/>
      <c r="D54" s="33"/>
      <c r="E54" s="34"/>
      <c r="F54" s="35"/>
      <c r="G54" s="15"/>
      <c r="I54" s="58" t="s">
        <v>457</v>
      </c>
      <c r="J54" s="52" t="s">
        <v>584</v>
      </c>
      <c r="K54" s="52"/>
      <c r="L54" s="52"/>
      <c r="M54" s="52"/>
      <c r="N54" s="52"/>
      <c r="O54" s="52"/>
    </row>
    <row r="55" spans="1:15">
      <c r="A55" s="23" t="s">
        <v>491</v>
      </c>
      <c r="B55" s="38" t="s">
        <v>521</v>
      </c>
      <c r="C55" s="25"/>
      <c r="D55" s="26"/>
      <c r="E55" s="27"/>
      <c r="F55" s="28"/>
      <c r="G55" s="29"/>
      <c r="I55" s="30">
        <v>1</v>
      </c>
      <c r="J55" s="60" t="s">
        <v>585</v>
      </c>
      <c r="K55" s="32"/>
      <c r="L55" s="33"/>
      <c r="M55" s="62"/>
      <c r="N55" s="35"/>
      <c r="O55" s="15"/>
    </row>
    <row r="56" spans="1:15">
      <c r="A56" s="30">
        <v>1</v>
      </c>
      <c r="B56" s="37" t="s">
        <v>522</v>
      </c>
      <c r="C56" s="32"/>
      <c r="D56" s="33"/>
      <c r="E56" s="34"/>
      <c r="F56" s="35"/>
      <c r="G56" s="15"/>
      <c r="I56" s="30">
        <v>2</v>
      </c>
      <c r="J56" s="60" t="s">
        <v>586</v>
      </c>
      <c r="K56" s="32"/>
      <c r="L56" s="33"/>
      <c r="M56" s="62"/>
      <c r="N56" s="35"/>
      <c r="O56" s="15"/>
    </row>
    <row r="57" spans="1:15">
      <c r="A57" s="30">
        <v>2</v>
      </c>
      <c r="B57" s="47" t="s">
        <v>523</v>
      </c>
      <c r="C57" s="32"/>
      <c r="D57" s="33"/>
      <c r="E57" s="34"/>
      <c r="F57" s="35"/>
      <c r="G57" s="15"/>
      <c r="I57" s="58" t="s">
        <v>484</v>
      </c>
      <c r="J57" s="52" t="s">
        <v>587</v>
      </c>
      <c r="K57" s="52"/>
      <c r="L57" s="52"/>
      <c r="M57" s="52"/>
      <c r="N57" s="52"/>
      <c r="O57" s="52"/>
    </row>
    <row r="58" spans="1:15">
      <c r="A58" s="23" t="s">
        <v>499</v>
      </c>
      <c r="B58" s="48" t="s">
        <v>524</v>
      </c>
      <c r="C58" s="25"/>
      <c r="D58" s="26"/>
      <c r="E58" s="27"/>
      <c r="F58" s="28"/>
      <c r="G58" s="29"/>
      <c r="I58" s="30">
        <v>1</v>
      </c>
      <c r="J58" s="60" t="s">
        <v>588</v>
      </c>
      <c r="K58" s="32"/>
      <c r="L58" s="33"/>
      <c r="M58" s="62"/>
      <c r="N58" s="35"/>
      <c r="O58" s="15"/>
    </row>
    <row r="59" spans="1:15">
      <c r="A59" s="30">
        <v>1</v>
      </c>
      <c r="B59" s="47" t="s">
        <v>525</v>
      </c>
      <c r="C59" s="32"/>
      <c r="D59" s="33"/>
      <c r="E59" s="34"/>
      <c r="F59" s="35"/>
      <c r="G59" s="15"/>
      <c r="I59" s="30">
        <v>2</v>
      </c>
      <c r="J59" s="60" t="s">
        <v>589</v>
      </c>
      <c r="K59" s="32"/>
      <c r="L59" s="33"/>
      <c r="M59" s="62"/>
      <c r="N59" s="35"/>
      <c r="O59" s="15"/>
    </row>
    <row r="60" spans="1:15">
      <c r="A60" s="30">
        <v>2</v>
      </c>
      <c r="B60" s="47" t="s">
        <v>526</v>
      </c>
      <c r="C60" s="32"/>
      <c r="D60" s="33"/>
      <c r="E60" s="34"/>
      <c r="F60" s="35"/>
      <c r="G60" s="15"/>
      <c r="I60" s="30">
        <v>3</v>
      </c>
      <c r="J60" s="60" t="s">
        <v>590</v>
      </c>
      <c r="K60" s="32"/>
      <c r="L60" s="33"/>
      <c r="M60" s="62"/>
      <c r="N60" s="35"/>
      <c r="O60" s="15"/>
    </row>
    <row r="61" spans="1:15">
      <c r="A61" s="30">
        <v>3</v>
      </c>
      <c r="B61" s="47" t="s">
        <v>527</v>
      </c>
      <c r="C61" s="32"/>
      <c r="D61" s="33"/>
      <c r="E61" s="34"/>
      <c r="F61" s="35"/>
      <c r="G61" s="15"/>
      <c r="I61" s="30">
        <v>4</v>
      </c>
      <c r="J61" s="60" t="s">
        <v>591</v>
      </c>
      <c r="K61" s="32"/>
      <c r="L61" s="33"/>
      <c r="M61" s="62"/>
      <c r="N61" s="35"/>
      <c r="O61" s="15"/>
    </row>
    <row r="62" spans="1:15">
      <c r="A62" s="23" t="s">
        <v>528</v>
      </c>
      <c r="B62" s="40" t="s">
        <v>529</v>
      </c>
      <c r="C62" s="25"/>
      <c r="D62" s="26"/>
      <c r="E62" s="27"/>
      <c r="F62" s="28"/>
      <c r="G62" s="29"/>
      <c r="I62" s="16" t="s">
        <v>592</v>
      </c>
      <c r="J62" s="17" t="s">
        <v>593</v>
      </c>
      <c r="K62" s="18"/>
      <c r="L62" s="19"/>
      <c r="M62" s="49"/>
      <c r="N62" s="19"/>
      <c r="O62" s="22"/>
    </row>
    <row r="63" spans="1:15">
      <c r="A63" s="30">
        <v>1</v>
      </c>
      <c r="B63" s="40" t="s">
        <v>529</v>
      </c>
      <c r="C63" s="32"/>
      <c r="D63" s="33"/>
      <c r="E63" s="34"/>
      <c r="F63" s="35"/>
      <c r="G63" s="15"/>
      <c r="I63" s="41" t="s">
        <v>457</v>
      </c>
      <c r="J63" s="52" t="s">
        <v>593</v>
      </c>
      <c r="K63" s="42"/>
      <c r="L63" s="43"/>
      <c r="M63" s="53"/>
      <c r="N63" s="45"/>
      <c r="O63" s="46"/>
    </row>
    <row r="64" spans="1:15">
      <c r="A64" s="16"/>
      <c r="B64" s="17"/>
      <c r="C64" s="18"/>
      <c r="D64" s="19"/>
      <c r="E64" s="49"/>
      <c r="F64" s="21"/>
      <c r="G64" s="22"/>
      <c r="I64" s="63">
        <v>1</v>
      </c>
      <c r="J64" s="64" t="s">
        <v>593</v>
      </c>
      <c r="K64" s="65"/>
      <c r="L64" s="66"/>
      <c r="M64" s="67"/>
      <c r="N64" s="68"/>
      <c r="O64" s="69"/>
    </row>
    <row r="65" spans="1:15">
      <c r="A65" s="41"/>
      <c r="B65" s="52"/>
      <c r="C65" s="42"/>
      <c r="D65" s="43"/>
      <c r="E65" s="53"/>
      <c r="F65" s="45"/>
      <c r="G65" s="46"/>
      <c r="I65" s="16" t="s">
        <v>594</v>
      </c>
      <c r="J65" s="17" t="s">
        <v>512</v>
      </c>
      <c r="K65" s="18"/>
      <c r="L65" s="19"/>
      <c r="M65" s="49"/>
      <c r="N65" s="21"/>
      <c r="O65" s="22"/>
    </row>
    <row r="66" spans="1:15">
      <c r="A66" s="30"/>
      <c r="B66" s="47"/>
      <c r="C66" s="32"/>
      <c r="D66" s="33"/>
      <c r="E66" s="54"/>
      <c r="F66" s="35"/>
      <c r="G66" s="15"/>
      <c r="I66" s="41" t="s">
        <v>457</v>
      </c>
      <c r="J66" s="52" t="s">
        <v>512</v>
      </c>
      <c r="K66" s="42"/>
      <c r="L66" s="43"/>
      <c r="M66" s="53"/>
      <c r="N66" s="45"/>
      <c r="O66" s="46"/>
    </row>
    <row r="67" spans="1:15">
      <c r="A67" s="30"/>
      <c r="B67" s="55"/>
      <c r="C67" s="32"/>
      <c r="D67" s="33"/>
      <c r="E67" s="54"/>
      <c r="F67" s="35"/>
      <c r="G67" s="15"/>
      <c r="I67" s="30">
        <v>1</v>
      </c>
      <c r="J67" s="60" t="s">
        <v>595</v>
      </c>
      <c r="K67" s="11"/>
      <c r="L67" s="12"/>
      <c r="M67" s="13"/>
      <c r="N67" s="12"/>
      <c r="O67" s="15"/>
    </row>
    <row r="68" spans="1:15">
      <c r="A68" s="30"/>
      <c r="B68" s="37"/>
      <c r="C68" s="32"/>
      <c r="D68" s="33"/>
      <c r="E68" s="54"/>
      <c r="F68" s="35"/>
      <c r="G68" s="15"/>
      <c r="I68" s="30">
        <v>2</v>
      </c>
      <c r="J68" s="39" t="s">
        <v>596</v>
      </c>
      <c r="K68" s="70"/>
      <c r="L68" s="71"/>
      <c r="M68" s="72"/>
      <c r="N68" s="71"/>
      <c r="O68" s="70"/>
    </row>
    <row r="69" spans="1:15">
      <c r="A69" s="30"/>
      <c r="B69" s="37"/>
      <c r="C69" s="32"/>
      <c r="D69" s="33"/>
      <c r="E69" s="54"/>
      <c r="F69" s="35"/>
      <c r="G69" s="15"/>
      <c r="I69" s="9">
        <v>3</v>
      </c>
      <c r="J69" s="39" t="s">
        <v>598</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22">
    <comment s:ref="AR22" rgbClr="F297C0"/>
    <comment s:ref="AR23" rgbClr="F297C0"/>
    <comment s:ref="AR24" rgbClr="F297C0"/>
    <comment s:ref="AR25" rgbClr="F297C0"/>
    <comment s:ref="AR69" rgbClr="F297C0"/>
    <comment s:ref="AS69" rgbClr="97C37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项目计划</vt:lpstr>
      <vt:lpstr>项目计划统计表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2021-11-11T11:19:00Z</dcterms:created>
  <dcterms:modified xsi:type="dcterms:W3CDTF">2023-12-06T09:38:32Z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D99EFA055E7246C6B07B92AA7EEBA472</vt:lpwstr>
  </property>
</Properties>
</file>